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10740"/>
  </bookViews>
  <sheets>
    <sheet name="Analyzer" sheetId="1" r:id="rId1"/>
    <sheet name="Loan Amortization Schedule" sheetId="2" r:id="rId2"/>
    <sheet name="Sheet3" sheetId="3" r:id="rId3"/>
  </sheets>
  <definedNames>
    <definedName name="Aftertax_discount_rate">Analyzer!$D$29</definedName>
    <definedName name="Cap_gain_rate">Analyzer!$D$21</definedName>
    <definedName name="Closing_costs">Analyzer!$D$11</definedName>
    <definedName name="Depreciable_basis">Analyzer!$D$10</definedName>
    <definedName name="Down_payment">Analyzer!$D$9</definedName>
    <definedName name="Exit_cap_rate">Analyzer!$D$24</definedName>
    <definedName name="Exit_selling_costs">Analyzer!$D$25</definedName>
    <definedName name="Inflation_rate">Analyzer!$D$4</definedName>
    <definedName name="Loan_amount">Analyzer!$D$15</definedName>
    <definedName name="Loan_fee">Analyzer!$D$14</definedName>
    <definedName name="Loan_interest_rate">Analyzer!$D$16</definedName>
    <definedName name="Loan_term">Analyzer!$D$17</definedName>
    <definedName name="Marginal_tax_rate">Analyzer!$D$20</definedName>
    <definedName name="NPV_discount_rate">Analyzer!$D$28</definedName>
    <definedName name="Pretax_discount_rate">Analyzer!$D$28</definedName>
    <definedName name="Purchase_price">Analyzer!$D$8</definedName>
    <definedName name="Vacancy_rate">Analyzer!$D$5</definedName>
  </definedNames>
  <calcPr calcId="145621"/>
</workbook>
</file>

<file path=xl/calcChain.xml><?xml version="1.0" encoding="utf-8"?>
<calcChain xmlns="http://schemas.openxmlformats.org/spreadsheetml/2006/main">
  <c r="E105" i="1" l="1"/>
  <c r="F92" i="1" l="1"/>
  <c r="F71" i="1"/>
  <c r="F76" i="1" s="1"/>
  <c r="D31" i="1" l="1"/>
  <c r="F37" i="1" l="1"/>
  <c r="F38" i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F39" i="1"/>
  <c r="G39" i="1" s="1"/>
  <c r="F42" i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F43" i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E44" i="1"/>
  <c r="F44" i="1" s="1"/>
  <c r="G53" i="1"/>
  <c r="H53" i="1" s="1"/>
  <c r="I53" i="1" s="1"/>
  <c r="G54" i="1"/>
  <c r="H54" i="1" s="1"/>
  <c r="F55" i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G56" i="1"/>
  <c r="H56" i="1" s="1"/>
  <c r="I56" i="1" s="1"/>
  <c r="J56" i="1" s="1"/>
  <c r="K56" i="1" s="1"/>
  <c r="L56" i="1" s="1"/>
  <c r="M56" i="1" s="1"/>
  <c r="N56" i="1" s="1"/>
  <c r="O56" i="1" s="1"/>
  <c r="P56" i="1" s="1"/>
  <c r="F57" i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G58" i="1"/>
  <c r="H58" i="1" s="1"/>
  <c r="I58" i="1" s="1"/>
  <c r="J58" i="1" s="1"/>
  <c r="K58" i="1" s="1"/>
  <c r="L58" i="1" s="1"/>
  <c r="M58" i="1" s="1"/>
  <c r="N58" i="1" s="1"/>
  <c r="O58" i="1" s="1"/>
  <c r="P58" i="1" s="1"/>
  <c r="G59" i="1"/>
  <c r="H59" i="1" s="1"/>
  <c r="I59" i="1" s="1"/>
  <c r="J59" i="1" s="1"/>
  <c r="K59" i="1" s="1"/>
  <c r="L59" i="1" s="1"/>
  <c r="M59" i="1" s="1"/>
  <c r="N59" i="1" s="1"/>
  <c r="O59" i="1" s="1"/>
  <c r="P59" i="1" s="1"/>
  <c r="G60" i="1"/>
  <c r="H60" i="1" s="1"/>
  <c r="I60" i="1" s="1"/>
  <c r="J60" i="1" s="1"/>
  <c r="K60" i="1" s="1"/>
  <c r="L60" i="1" s="1"/>
  <c r="M60" i="1" s="1"/>
  <c r="N60" i="1" s="1"/>
  <c r="O60" i="1" s="1"/>
  <c r="P60" i="1" s="1"/>
  <c r="G61" i="1"/>
  <c r="H61" i="1" s="1"/>
  <c r="I61" i="1" s="1"/>
  <c r="J61" i="1" s="1"/>
  <c r="K61" i="1" s="1"/>
  <c r="L61" i="1" s="1"/>
  <c r="M61" i="1" s="1"/>
  <c r="N61" i="1" s="1"/>
  <c r="O61" i="1" s="1"/>
  <c r="P61" i="1" s="1"/>
  <c r="G62" i="1"/>
  <c r="H62" i="1" s="1"/>
  <c r="I62" i="1" s="1"/>
  <c r="J62" i="1" s="1"/>
  <c r="K62" i="1" s="1"/>
  <c r="L62" i="1" s="1"/>
  <c r="M62" i="1" s="1"/>
  <c r="N62" i="1" s="1"/>
  <c r="O62" i="1" s="1"/>
  <c r="P62" i="1" s="1"/>
  <c r="G63" i="1"/>
  <c r="H63" i="1" s="1"/>
  <c r="I63" i="1" s="1"/>
  <c r="J63" i="1" s="1"/>
  <c r="K63" i="1" s="1"/>
  <c r="L63" i="1" s="1"/>
  <c r="M63" i="1" s="1"/>
  <c r="N63" i="1" s="1"/>
  <c r="O63" i="1" s="1"/>
  <c r="P63" i="1" s="1"/>
  <c r="G64" i="1"/>
  <c r="H64" i="1" s="1"/>
  <c r="I64" i="1" s="1"/>
  <c r="J64" i="1" s="1"/>
  <c r="K64" i="1" s="1"/>
  <c r="L64" i="1" s="1"/>
  <c r="M64" i="1" s="1"/>
  <c r="N64" i="1" s="1"/>
  <c r="O64" i="1" s="1"/>
  <c r="P64" i="1" s="1"/>
  <c r="D14" i="1"/>
  <c r="H92" i="1" s="1"/>
  <c r="D10" i="1"/>
  <c r="F91" i="1" s="1"/>
  <c r="G71" i="1"/>
  <c r="G76" i="1" s="1"/>
  <c r="D4" i="2"/>
  <c r="C4" i="2"/>
  <c r="H71" i="1"/>
  <c r="H76" i="1" s="1"/>
  <c r="I71" i="1"/>
  <c r="I76" i="1" s="1"/>
  <c r="J71" i="1"/>
  <c r="J76" i="1" s="1"/>
  <c r="K71" i="1"/>
  <c r="K76" i="1" s="1"/>
  <c r="L71" i="1"/>
  <c r="L76" i="1" s="1"/>
  <c r="M71" i="1"/>
  <c r="M76" i="1" s="1"/>
  <c r="N71" i="1"/>
  <c r="N76" i="1" s="1"/>
  <c r="O71" i="1"/>
  <c r="O76" i="1" s="1"/>
  <c r="P71" i="1"/>
  <c r="P76" i="1" s="1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G37" i="1" l="1"/>
  <c r="F46" i="1"/>
  <c r="H37" i="1"/>
  <c r="I37" i="1" s="1"/>
  <c r="E74" i="1"/>
  <c r="E80" i="1" s="1"/>
  <c r="J92" i="1"/>
  <c r="G92" i="1"/>
  <c r="O92" i="1"/>
  <c r="N92" i="1"/>
  <c r="M92" i="1"/>
  <c r="L92" i="1"/>
  <c r="K92" i="1"/>
  <c r="F65" i="1"/>
  <c r="E4" i="2"/>
  <c r="F4" i="2" s="1"/>
  <c r="D5" i="2" s="1"/>
  <c r="C5" i="2"/>
  <c r="C6" i="2" s="1"/>
  <c r="C7" i="2" s="1"/>
  <c r="C8" i="2" s="1"/>
  <c r="C9" i="2" s="1"/>
  <c r="G65" i="1"/>
  <c r="K91" i="1"/>
  <c r="L91" i="1"/>
  <c r="G91" i="1"/>
  <c r="O91" i="1"/>
  <c r="I91" i="1"/>
  <c r="J91" i="1"/>
  <c r="H91" i="1"/>
  <c r="M91" i="1"/>
  <c r="N91" i="1"/>
  <c r="P91" i="1"/>
  <c r="I54" i="1"/>
  <c r="J54" i="1" s="1"/>
  <c r="K54" i="1" s="1"/>
  <c r="L54" i="1" s="1"/>
  <c r="M54" i="1" s="1"/>
  <c r="N54" i="1" s="1"/>
  <c r="O54" i="1" s="1"/>
  <c r="P54" i="1" s="1"/>
  <c r="H65" i="1"/>
  <c r="H39" i="1"/>
  <c r="I39" i="1" s="1"/>
  <c r="J39" i="1" s="1"/>
  <c r="K39" i="1" s="1"/>
  <c r="L39" i="1" s="1"/>
  <c r="M39" i="1" s="1"/>
  <c r="N39" i="1" s="1"/>
  <c r="O39" i="1" s="1"/>
  <c r="P39" i="1" s="1"/>
  <c r="J53" i="1"/>
  <c r="G44" i="1"/>
  <c r="H44" i="1" s="1"/>
  <c r="I44" i="1" s="1"/>
  <c r="J44" i="1" s="1"/>
  <c r="K44" i="1" s="1"/>
  <c r="L44" i="1" s="1"/>
  <c r="M44" i="1" s="1"/>
  <c r="N44" i="1" s="1"/>
  <c r="O44" i="1" s="1"/>
  <c r="P44" i="1" s="1"/>
  <c r="I92" i="1"/>
  <c r="I46" i="1" l="1"/>
  <c r="G46" i="1"/>
  <c r="G48" i="1" s="1"/>
  <c r="G50" i="1" s="1"/>
  <c r="G67" i="1" s="1"/>
  <c r="H46" i="1"/>
  <c r="H48" i="1" s="1"/>
  <c r="H50" i="1" s="1"/>
  <c r="H67" i="1" s="1"/>
  <c r="E100" i="1"/>
  <c r="P92" i="1"/>
  <c r="I65" i="1"/>
  <c r="E5" i="2"/>
  <c r="F5" i="2" s="1"/>
  <c r="J37" i="1"/>
  <c r="J46" i="1" s="1"/>
  <c r="F48" i="1"/>
  <c r="F50" i="1" s="1"/>
  <c r="F67" i="1" s="1"/>
  <c r="C10" i="2"/>
  <c r="K53" i="1"/>
  <c r="J65" i="1"/>
  <c r="H75" i="1" l="1"/>
  <c r="H80" i="1" s="1"/>
  <c r="H89" i="1"/>
  <c r="G75" i="1"/>
  <c r="G80" i="1" s="1"/>
  <c r="G89" i="1"/>
  <c r="F75" i="1"/>
  <c r="F89" i="1"/>
  <c r="K65" i="1"/>
  <c r="L53" i="1"/>
  <c r="I48" i="1"/>
  <c r="I50" i="1" s="1"/>
  <c r="I67" i="1" s="1"/>
  <c r="C11" i="2"/>
  <c r="K37" i="1"/>
  <c r="K46" i="1" s="1"/>
  <c r="D6" i="2"/>
  <c r="F80" i="1" l="1"/>
  <c r="I75" i="1"/>
  <c r="I80" i="1" s="1"/>
  <c r="I89" i="1"/>
  <c r="E6" i="2"/>
  <c r="F6" i="2" s="1"/>
  <c r="L65" i="1"/>
  <c r="M53" i="1"/>
  <c r="J48" i="1"/>
  <c r="J50" i="1" s="1"/>
  <c r="J67" i="1" s="1"/>
  <c r="L37" i="1"/>
  <c r="L46" i="1" s="1"/>
  <c r="C12" i="2"/>
  <c r="J75" i="1" l="1"/>
  <c r="J80" i="1" s="1"/>
  <c r="J89" i="1"/>
  <c r="M37" i="1"/>
  <c r="M46" i="1" s="1"/>
  <c r="M65" i="1"/>
  <c r="N53" i="1"/>
  <c r="D7" i="2"/>
  <c r="K48" i="1"/>
  <c r="K50" i="1" s="1"/>
  <c r="K67" i="1" s="1"/>
  <c r="C13" i="2"/>
  <c r="K75" i="1" l="1"/>
  <c r="K80" i="1" s="1"/>
  <c r="K89" i="1"/>
  <c r="L48" i="1"/>
  <c r="L50" i="1" s="1"/>
  <c r="L67" i="1" s="1"/>
  <c r="N65" i="1"/>
  <c r="O53" i="1"/>
  <c r="N37" i="1"/>
  <c r="N46" i="1" s="1"/>
  <c r="C14" i="2"/>
  <c r="E7" i="2"/>
  <c r="F7" i="2" s="1"/>
  <c r="L75" i="1" l="1"/>
  <c r="L80" i="1" s="1"/>
  <c r="L89" i="1"/>
  <c r="O37" i="1"/>
  <c r="O46" i="1" s="1"/>
  <c r="M48" i="1"/>
  <c r="M50" i="1" s="1"/>
  <c r="M67" i="1" s="1"/>
  <c r="D8" i="2"/>
  <c r="C15" i="2"/>
  <c r="P53" i="1"/>
  <c r="P65" i="1" s="1"/>
  <c r="O65" i="1"/>
  <c r="M75" i="1" l="1"/>
  <c r="M80" i="1" s="1"/>
  <c r="M89" i="1"/>
  <c r="P37" i="1"/>
  <c r="P46" i="1" s="1"/>
  <c r="C16" i="2"/>
  <c r="E8" i="2"/>
  <c r="F8" i="2" s="1"/>
  <c r="N48" i="1"/>
  <c r="N50" i="1" s="1"/>
  <c r="N67" i="1" s="1"/>
  <c r="N75" i="1" l="1"/>
  <c r="N80" i="1" s="1"/>
  <c r="N89" i="1"/>
  <c r="D9" i="2"/>
  <c r="C17" i="2"/>
  <c r="P48" i="1"/>
  <c r="P50" i="1" s="1"/>
  <c r="P67" i="1" s="1"/>
  <c r="P89" i="1" s="1"/>
  <c r="O48" i="1"/>
  <c r="O50" i="1" s="1"/>
  <c r="O67" i="1" s="1"/>
  <c r="O75" i="1" l="1"/>
  <c r="O80" i="1" s="1"/>
  <c r="O89" i="1"/>
  <c r="P77" i="1"/>
  <c r="P101" i="1" s="1"/>
  <c r="P75" i="1"/>
  <c r="C18" i="2"/>
  <c r="E9" i="2"/>
  <c r="F9" i="2" s="1"/>
  <c r="P78" i="1" l="1"/>
  <c r="P102" i="1" s="1"/>
  <c r="P104" i="1" s="1"/>
  <c r="C19" i="2"/>
  <c r="D10" i="2"/>
  <c r="E10" i="2" s="1"/>
  <c r="F10" i="2" s="1"/>
  <c r="D11" i="2" l="1"/>
  <c r="E11" i="2" s="1"/>
  <c r="F11" i="2" s="1"/>
  <c r="C20" i="2"/>
  <c r="D12" i="2" l="1"/>
  <c r="E12" i="2" s="1"/>
  <c r="F12" i="2" s="1"/>
  <c r="C21" i="2"/>
  <c r="D13" i="2" l="1"/>
  <c r="E13" i="2" s="1"/>
  <c r="F13" i="2" s="1"/>
  <c r="C22" i="2"/>
  <c r="D14" i="2" l="1"/>
  <c r="E14" i="2" s="1"/>
  <c r="F14" i="2" s="1"/>
  <c r="C23" i="2"/>
  <c r="D15" i="2" l="1"/>
  <c r="C24" i="2"/>
  <c r="C25" i="2" l="1"/>
  <c r="E15" i="2"/>
  <c r="F15" i="2" s="1"/>
  <c r="F90" i="1"/>
  <c r="F93" i="1" s="1"/>
  <c r="F95" i="1" s="1"/>
  <c r="F97" i="1" s="1"/>
  <c r="F105" i="1" s="1"/>
  <c r="D16" i="2" l="1"/>
  <c r="C26" i="2"/>
  <c r="E16" i="2" l="1"/>
  <c r="F16" i="2" s="1"/>
  <c r="C27" i="2"/>
  <c r="C28" i="2" l="1"/>
  <c r="D17" i="2"/>
  <c r="E17" i="2" l="1"/>
  <c r="F17" i="2" s="1"/>
  <c r="C29" i="2"/>
  <c r="C30" i="2" l="1"/>
  <c r="D18" i="2"/>
  <c r="E18" i="2" l="1"/>
  <c r="F18" i="2" s="1"/>
  <c r="C31" i="2"/>
  <c r="C32" i="2" l="1"/>
  <c r="D19" i="2"/>
  <c r="E19" i="2" l="1"/>
  <c r="F19" i="2" s="1"/>
  <c r="C33" i="2"/>
  <c r="C34" i="2" l="1"/>
  <c r="D20" i="2"/>
  <c r="E20" i="2" l="1"/>
  <c r="F20" i="2" s="1"/>
  <c r="C35" i="2"/>
  <c r="C36" i="2" l="1"/>
  <c r="D21" i="2"/>
  <c r="E21" i="2" s="1"/>
  <c r="F21" i="2" s="1"/>
  <c r="D22" i="2" l="1"/>
  <c r="E22" i="2" s="1"/>
  <c r="F22" i="2" s="1"/>
  <c r="C37" i="2"/>
  <c r="D23" i="2" l="1"/>
  <c r="E23" i="2" s="1"/>
  <c r="F23" i="2" s="1"/>
  <c r="C38" i="2"/>
  <c r="D24" i="2" l="1"/>
  <c r="E24" i="2" s="1"/>
  <c r="F24" i="2" s="1"/>
  <c r="C39" i="2"/>
  <c r="D25" i="2" l="1"/>
  <c r="E25" i="2" s="1"/>
  <c r="F25" i="2" s="1"/>
  <c r="C40" i="2"/>
  <c r="D26" i="2" l="1"/>
  <c r="E26" i="2" s="1"/>
  <c r="F26" i="2" s="1"/>
  <c r="C41" i="2"/>
  <c r="D27" i="2" l="1"/>
  <c r="C42" i="2"/>
  <c r="E27" i="2" l="1"/>
  <c r="F27" i="2" s="1"/>
  <c r="G90" i="1"/>
  <c r="C43" i="2"/>
  <c r="G93" i="1" l="1"/>
  <c r="G95" i="1" s="1"/>
  <c r="G97" i="1" s="1"/>
  <c r="G105" i="1" s="1"/>
  <c r="C44" i="2"/>
  <c r="D28" i="2"/>
  <c r="E28" i="2" l="1"/>
  <c r="F28" i="2" s="1"/>
  <c r="C45" i="2"/>
  <c r="D29" i="2" l="1"/>
  <c r="C46" i="2"/>
  <c r="E29" i="2" l="1"/>
  <c r="F29" i="2" s="1"/>
  <c r="C47" i="2"/>
  <c r="C48" i="2" l="1"/>
  <c r="D30" i="2"/>
  <c r="E30" i="2" l="1"/>
  <c r="F30" i="2" s="1"/>
  <c r="C49" i="2"/>
  <c r="C50" i="2" l="1"/>
  <c r="D31" i="2"/>
  <c r="E31" i="2" l="1"/>
  <c r="F31" i="2" s="1"/>
  <c r="C51" i="2"/>
  <c r="C52" i="2" l="1"/>
  <c r="D32" i="2"/>
  <c r="C53" i="2" l="1"/>
  <c r="E32" i="2"/>
  <c r="F32" i="2" s="1"/>
  <c r="C54" i="2" l="1"/>
  <c r="D33" i="2"/>
  <c r="E33" i="2" s="1"/>
  <c r="F33" i="2" s="1"/>
  <c r="D34" i="2" l="1"/>
  <c r="E34" i="2" s="1"/>
  <c r="F34" i="2" s="1"/>
  <c r="C55" i="2"/>
  <c r="D35" i="2" l="1"/>
  <c r="E35" i="2" s="1"/>
  <c r="F35" i="2" s="1"/>
  <c r="C56" i="2"/>
  <c r="D36" i="2" l="1"/>
  <c r="E36" i="2" s="1"/>
  <c r="F36" i="2" s="1"/>
  <c r="C57" i="2"/>
  <c r="D37" i="2" l="1"/>
  <c r="E37" i="2" s="1"/>
  <c r="F37" i="2" s="1"/>
  <c r="C58" i="2"/>
  <c r="D38" i="2" l="1"/>
  <c r="E38" i="2" s="1"/>
  <c r="F38" i="2" s="1"/>
  <c r="C59" i="2"/>
  <c r="D39" i="2" l="1"/>
  <c r="C60" i="2"/>
  <c r="C61" i="2" l="1"/>
  <c r="E39" i="2"/>
  <c r="F39" i="2" s="1"/>
  <c r="H90" i="1"/>
  <c r="H93" i="1" l="1"/>
  <c r="H95" i="1" s="1"/>
  <c r="H97" i="1" s="1"/>
  <c r="H105" i="1" s="1"/>
  <c r="D40" i="2"/>
  <c r="C62" i="2"/>
  <c r="C63" i="2" l="1"/>
  <c r="E40" i="2"/>
  <c r="F40" i="2" s="1"/>
  <c r="D41" i="2" l="1"/>
  <c r="C64" i="2"/>
  <c r="C65" i="2" l="1"/>
  <c r="E41" i="2"/>
  <c r="F41" i="2" s="1"/>
  <c r="D42" i="2" l="1"/>
  <c r="C66" i="2"/>
  <c r="E42" i="2" l="1"/>
  <c r="F42" i="2" s="1"/>
  <c r="C67" i="2"/>
  <c r="C68" i="2" l="1"/>
  <c r="D43" i="2"/>
  <c r="E43" i="2" l="1"/>
  <c r="F43" i="2" s="1"/>
  <c r="C69" i="2"/>
  <c r="C70" i="2" l="1"/>
  <c r="D44" i="2"/>
  <c r="E44" i="2" l="1"/>
  <c r="F44" i="2" s="1"/>
  <c r="C71" i="2"/>
  <c r="C72" i="2" l="1"/>
  <c r="D45" i="2"/>
  <c r="E45" i="2" s="1"/>
  <c r="F45" i="2" s="1"/>
  <c r="D46" i="2" l="1"/>
  <c r="E46" i="2" s="1"/>
  <c r="F46" i="2" s="1"/>
  <c r="C73" i="2"/>
  <c r="D47" i="2" l="1"/>
  <c r="E47" i="2" s="1"/>
  <c r="F47" i="2" s="1"/>
  <c r="C74" i="2"/>
  <c r="D48" i="2" l="1"/>
  <c r="E48" i="2" s="1"/>
  <c r="F48" i="2" s="1"/>
  <c r="C75" i="2"/>
  <c r="D49" i="2" l="1"/>
  <c r="E49" i="2" s="1"/>
  <c r="F49" i="2" s="1"/>
  <c r="C76" i="2"/>
  <c r="D50" i="2" l="1"/>
  <c r="E50" i="2" s="1"/>
  <c r="F50" i="2" s="1"/>
  <c r="C77" i="2"/>
  <c r="D51" i="2" l="1"/>
  <c r="C78" i="2"/>
  <c r="C79" i="2" l="1"/>
  <c r="E51" i="2"/>
  <c r="F51" i="2" s="1"/>
  <c r="I90" i="1"/>
  <c r="I93" i="1" l="1"/>
  <c r="I95" i="1" s="1"/>
  <c r="I97" i="1" s="1"/>
  <c r="I105" i="1" s="1"/>
  <c r="D52" i="2"/>
  <c r="C80" i="2"/>
  <c r="C81" i="2" l="1"/>
  <c r="E52" i="2"/>
  <c r="F52" i="2" s="1"/>
  <c r="D53" i="2" l="1"/>
  <c r="C82" i="2"/>
  <c r="C83" i="2" l="1"/>
  <c r="E53" i="2"/>
  <c r="F53" i="2" s="1"/>
  <c r="D54" i="2" l="1"/>
  <c r="C84" i="2"/>
  <c r="C85" i="2" l="1"/>
  <c r="E54" i="2"/>
  <c r="F54" i="2" s="1"/>
  <c r="D55" i="2" l="1"/>
  <c r="C86" i="2"/>
  <c r="C87" i="2" l="1"/>
  <c r="E55" i="2"/>
  <c r="F55" i="2" s="1"/>
  <c r="D56" i="2" l="1"/>
  <c r="C88" i="2"/>
  <c r="C89" i="2" l="1"/>
  <c r="E56" i="2"/>
  <c r="F56" i="2" s="1"/>
  <c r="D57" i="2" l="1"/>
  <c r="E57" i="2" s="1"/>
  <c r="F57" i="2" s="1"/>
  <c r="C90" i="2"/>
  <c r="D58" i="2" l="1"/>
  <c r="E58" i="2" s="1"/>
  <c r="F58" i="2" s="1"/>
  <c r="C91" i="2"/>
  <c r="D59" i="2" l="1"/>
  <c r="E59" i="2" s="1"/>
  <c r="F59" i="2" s="1"/>
  <c r="C92" i="2"/>
  <c r="D60" i="2" l="1"/>
  <c r="E60" i="2" s="1"/>
  <c r="F60" i="2" s="1"/>
  <c r="C93" i="2"/>
  <c r="D61" i="2" l="1"/>
  <c r="E61" i="2" s="1"/>
  <c r="F61" i="2" s="1"/>
  <c r="C94" i="2"/>
  <c r="D62" i="2" l="1"/>
  <c r="E62" i="2" s="1"/>
  <c r="F62" i="2" s="1"/>
  <c r="C95" i="2"/>
  <c r="D63" i="2" l="1"/>
  <c r="C96" i="2"/>
  <c r="C97" i="2" l="1"/>
  <c r="E63" i="2"/>
  <c r="F63" i="2" s="1"/>
  <c r="J90" i="1"/>
  <c r="J93" i="1" l="1"/>
  <c r="J95" i="1" s="1"/>
  <c r="J97" i="1" s="1"/>
  <c r="J105" i="1" s="1"/>
  <c r="D64" i="2"/>
  <c r="C98" i="2"/>
  <c r="C99" i="2" l="1"/>
  <c r="E64" i="2"/>
  <c r="F64" i="2" s="1"/>
  <c r="D65" i="2" l="1"/>
  <c r="C100" i="2"/>
  <c r="C101" i="2" l="1"/>
  <c r="E65" i="2"/>
  <c r="F65" i="2" s="1"/>
  <c r="D66" i="2" l="1"/>
  <c r="C102" i="2"/>
  <c r="C103" i="2" l="1"/>
  <c r="E66" i="2"/>
  <c r="F66" i="2" s="1"/>
  <c r="D67" i="2" l="1"/>
  <c r="C104" i="2"/>
  <c r="C105" i="2" l="1"/>
  <c r="E67" i="2"/>
  <c r="F67" i="2" s="1"/>
  <c r="C106" i="2" l="1"/>
  <c r="D68" i="2"/>
  <c r="E68" i="2" l="1"/>
  <c r="F68" i="2" s="1"/>
  <c r="C107" i="2"/>
  <c r="C108" i="2" l="1"/>
  <c r="D69" i="2"/>
  <c r="E69" i="2" s="1"/>
  <c r="F69" i="2" s="1"/>
  <c r="D70" i="2" l="1"/>
  <c r="E70" i="2" s="1"/>
  <c r="F70" i="2" s="1"/>
  <c r="C109" i="2"/>
  <c r="D71" i="2" l="1"/>
  <c r="E71" i="2" s="1"/>
  <c r="F71" i="2" s="1"/>
  <c r="C110" i="2"/>
  <c r="D72" i="2" l="1"/>
  <c r="E72" i="2" s="1"/>
  <c r="F72" i="2" s="1"/>
  <c r="C111" i="2"/>
  <c r="D73" i="2" l="1"/>
  <c r="E73" i="2" s="1"/>
  <c r="F73" i="2" s="1"/>
  <c r="C112" i="2"/>
  <c r="D74" i="2" l="1"/>
  <c r="E74" i="2" s="1"/>
  <c r="F74" i="2" s="1"/>
  <c r="C113" i="2"/>
  <c r="D75" i="2" l="1"/>
  <c r="C114" i="2"/>
  <c r="C115" i="2" l="1"/>
  <c r="E75" i="2"/>
  <c r="F75" i="2" s="1"/>
  <c r="K90" i="1"/>
  <c r="K93" i="1" l="1"/>
  <c r="K95" i="1" s="1"/>
  <c r="K97" i="1" s="1"/>
  <c r="K105" i="1" s="1"/>
  <c r="D76" i="2"/>
  <c r="C116" i="2"/>
  <c r="C117" i="2" l="1"/>
  <c r="E76" i="2"/>
  <c r="F76" i="2" s="1"/>
  <c r="D77" i="2" l="1"/>
  <c r="C118" i="2"/>
  <c r="C119" i="2" l="1"/>
  <c r="E77" i="2"/>
  <c r="F77" i="2" s="1"/>
  <c r="D78" i="2" l="1"/>
  <c r="C120" i="2"/>
  <c r="C121" i="2" l="1"/>
  <c r="E78" i="2"/>
  <c r="F78" i="2" s="1"/>
  <c r="D79" i="2" l="1"/>
  <c r="C122" i="2"/>
  <c r="C123" i="2" l="1"/>
  <c r="E79" i="2"/>
  <c r="F79" i="2" s="1"/>
  <c r="D80" i="2" l="1"/>
  <c r="C124" i="2"/>
  <c r="C125" i="2" l="1"/>
  <c r="E80" i="2"/>
  <c r="F80" i="2" s="1"/>
  <c r="D81" i="2" l="1"/>
  <c r="E81" i="2" s="1"/>
  <c r="F81" i="2" s="1"/>
  <c r="C126" i="2"/>
  <c r="D82" i="2" l="1"/>
  <c r="E82" i="2" s="1"/>
  <c r="F82" i="2" s="1"/>
  <c r="C127" i="2"/>
  <c r="D83" i="2" l="1"/>
  <c r="E83" i="2" s="1"/>
  <c r="F83" i="2" s="1"/>
  <c r="C128" i="2"/>
  <c r="D84" i="2" l="1"/>
  <c r="E84" i="2" s="1"/>
  <c r="F84" i="2" s="1"/>
  <c r="C129" i="2"/>
  <c r="D85" i="2" l="1"/>
  <c r="E85" i="2" s="1"/>
  <c r="F85" i="2" s="1"/>
  <c r="C130" i="2"/>
  <c r="D86" i="2" l="1"/>
  <c r="E86" i="2" s="1"/>
  <c r="F86" i="2" s="1"/>
  <c r="C131" i="2"/>
  <c r="D87" i="2" l="1"/>
  <c r="C132" i="2"/>
  <c r="C133" i="2" l="1"/>
  <c r="E87" i="2"/>
  <c r="F87" i="2" s="1"/>
  <c r="L90" i="1"/>
  <c r="L93" i="1" l="1"/>
  <c r="L95" i="1" s="1"/>
  <c r="L97" i="1" s="1"/>
  <c r="L105" i="1" s="1"/>
  <c r="D88" i="2"/>
  <c r="C134" i="2"/>
  <c r="C135" i="2" l="1"/>
  <c r="E88" i="2"/>
  <c r="F88" i="2" s="1"/>
  <c r="D89" i="2" l="1"/>
  <c r="C136" i="2"/>
  <c r="C137" i="2" l="1"/>
  <c r="E89" i="2"/>
  <c r="F89" i="2" s="1"/>
  <c r="D90" i="2" l="1"/>
  <c r="C138" i="2"/>
  <c r="C139" i="2" l="1"/>
  <c r="E90" i="2"/>
  <c r="F90" i="2" s="1"/>
  <c r="D91" i="2" l="1"/>
  <c r="C140" i="2"/>
  <c r="C141" i="2" l="1"/>
  <c r="E91" i="2"/>
  <c r="F91" i="2" s="1"/>
  <c r="D92" i="2" l="1"/>
  <c r="C142" i="2"/>
  <c r="C143" i="2" l="1"/>
  <c r="E92" i="2"/>
  <c r="F92" i="2" s="1"/>
  <c r="D93" i="2" l="1"/>
  <c r="E93" i="2" s="1"/>
  <c r="F93" i="2" s="1"/>
  <c r="C144" i="2"/>
  <c r="D94" i="2" l="1"/>
  <c r="E94" i="2" s="1"/>
  <c r="F94" i="2" s="1"/>
  <c r="C145" i="2"/>
  <c r="C146" i="2" l="1"/>
  <c r="D95" i="2"/>
  <c r="E95" i="2" s="1"/>
  <c r="F95" i="2" s="1"/>
  <c r="D96" i="2" l="1"/>
  <c r="E96" i="2" s="1"/>
  <c r="F96" i="2" s="1"/>
  <c r="C147" i="2"/>
  <c r="C148" i="2" l="1"/>
  <c r="D97" i="2"/>
  <c r="E97" i="2" s="1"/>
  <c r="F97" i="2" s="1"/>
  <c r="D98" i="2" l="1"/>
  <c r="E98" i="2" s="1"/>
  <c r="F98" i="2" s="1"/>
  <c r="C149" i="2"/>
  <c r="C150" i="2" l="1"/>
  <c r="D99" i="2"/>
  <c r="E99" i="2" l="1"/>
  <c r="F99" i="2" s="1"/>
  <c r="M90" i="1"/>
  <c r="C151" i="2"/>
  <c r="M93" i="1" l="1"/>
  <c r="M95" i="1" s="1"/>
  <c r="M97" i="1" s="1"/>
  <c r="M105" i="1" s="1"/>
  <c r="C152" i="2"/>
  <c r="D100" i="2"/>
  <c r="E100" i="2" l="1"/>
  <c r="F100" i="2" s="1"/>
  <c r="C153" i="2"/>
  <c r="C154" i="2" l="1"/>
  <c r="D101" i="2"/>
  <c r="E101" i="2" l="1"/>
  <c r="F101" i="2" s="1"/>
  <c r="C155" i="2"/>
  <c r="C156" i="2" l="1"/>
  <c r="D102" i="2"/>
  <c r="E102" i="2" l="1"/>
  <c r="F102" i="2" s="1"/>
  <c r="C157" i="2"/>
  <c r="C158" i="2" l="1"/>
  <c r="D103" i="2"/>
  <c r="E103" i="2" l="1"/>
  <c r="F103" i="2" s="1"/>
  <c r="C159" i="2"/>
  <c r="C160" i="2" l="1"/>
  <c r="D104" i="2"/>
  <c r="E104" i="2" l="1"/>
  <c r="F104" i="2" s="1"/>
  <c r="C161" i="2"/>
  <c r="C162" i="2" l="1"/>
  <c r="D105" i="2"/>
  <c r="E105" i="2" s="1"/>
  <c r="F105" i="2" s="1"/>
  <c r="D106" i="2" l="1"/>
  <c r="E106" i="2" s="1"/>
  <c r="F106" i="2" s="1"/>
  <c r="C163" i="2"/>
  <c r="D107" i="2" l="1"/>
  <c r="E107" i="2" s="1"/>
  <c r="F107" i="2" s="1"/>
  <c r="C164" i="2"/>
  <c r="D108" i="2" l="1"/>
  <c r="E108" i="2" s="1"/>
  <c r="F108" i="2" s="1"/>
  <c r="C165" i="2"/>
  <c r="D109" i="2" l="1"/>
  <c r="E109" i="2" s="1"/>
  <c r="F109" i="2" s="1"/>
  <c r="C166" i="2"/>
  <c r="D110" i="2" l="1"/>
  <c r="E110" i="2" s="1"/>
  <c r="F110" i="2" s="1"/>
  <c r="C167" i="2"/>
  <c r="D111" i="2" l="1"/>
  <c r="C168" i="2"/>
  <c r="C169" i="2" l="1"/>
  <c r="E111" i="2"/>
  <c r="F111" i="2" s="1"/>
  <c r="N90" i="1"/>
  <c r="N93" i="1" l="1"/>
  <c r="N95" i="1" s="1"/>
  <c r="N97" i="1" s="1"/>
  <c r="N105" i="1" s="1"/>
  <c r="C170" i="2"/>
  <c r="D112" i="2"/>
  <c r="E112" i="2" l="1"/>
  <c r="F112" i="2" s="1"/>
  <c r="C171" i="2"/>
  <c r="C172" i="2" l="1"/>
  <c r="D113" i="2"/>
  <c r="E113" i="2" l="1"/>
  <c r="F113" i="2" s="1"/>
  <c r="C173" i="2"/>
  <c r="C174" i="2" l="1"/>
  <c r="D114" i="2"/>
  <c r="E114" i="2" l="1"/>
  <c r="F114" i="2" s="1"/>
  <c r="C175" i="2"/>
  <c r="C176" i="2" l="1"/>
  <c r="D115" i="2"/>
  <c r="E115" i="2" l="1"/>
  <c r="F115" i="2" s="1"/>
  <c r="C177" i="2"/>
  <c r="C178" i="2" l="1"/>
  <c r="D116" i="2"/>
  <c r="E116" i="2" l="1"/>
  <c r="F116" i="2" s="1"/>
  <c r="C179" i="2"/>
  <c r="C180" i="2" l="1"/>
  <c r="D117" i="2"/>
  <c r="E117" i="2" s="1"/>
  <c r="F117" i="2" s="1"/>
  <c r="D118" i="2" l="1"/>
  <c r="E118" i="2" s="1"/>
  <c r="F118" i="2" s="1"/>
  <c r="C181" i="2"/>
  <c r="D119" i="2" l="1"/>
  <c r="E119" i="2" s="1"/>
  <c r="F119" i="2" s="1"/>
  <c r="C182" i="2"/>
  <c r="C183" i="2" l="1"/>
  <c r="D120" i="2"/>
  <c r="E120" i="2" s="1"/>
  <c r="F120" i="2" s="1"/>
  <c r="D121" i="2" l="1"/>
  <c r="E121" i="2" s="1"/>
  <c r="F121" i="2" s="1"/>
  <c r="C184" i="2"/>
  <c r="C185" i="2" l="1"/>
  <c r="D122" i="2"/>
  <c r="E122" i="2" s="1"/>
  <c r="F122" i="2" s="1"/>
  <c r="D123" i="2" l="1"/>
  <c r="C186" i="2"/>
  <c r="C187" i="2" l="1"/>
  <c r="E123" i="2"/>
  <c r="F123" i="2" s="1"/>
  <c r="O90" i="1"/>
  <c r="O93" i="1" l="1"/>
  <c r="O95" i="1" s="1"/>
  <c r="O97" i="1" s="1"/>
  <c r="O105" i="1" s="1"/>
  <c r="P79" i="1"/>
  <c r="P80" i="1" s="1"/>
  <c r="D124" i="2"/>
  <c r="C188" i="2"/>
  <c r="D82" i="1" l="1"/>
  <c r="D84" i="1"/>
  <c r="E124" i="2"/>
  <c r="F124" i="2" s="1"/>
  <c r="D125" i="2"/>
  <c r="E125" i="2" s="1"/>
  <c r="F125" i="2" s="1"/>
  <c r="C189" i="2"/>
  <c r="P103" i="1"/>
  <c r="D126" i="2" l="1"/>
  <c r="E126" i="2" s="1"/>
  <c r="F126" i="2" s="1"/>
  <c r="C190" i="2"/>
  <c r="C191" i="2" l="1"/>
  <c r="D127" i="2"/>
  <c r="E127" i="2" s="1"/>
  <c r="F127" i="2" s="1"/>
  <c r="D128" i="2" l="1"/>
  <c r="E128" i="2" s="1"/>
  <c r="F128" i="2" s="1"/>
  <c r="C192" i="2"/>
  <c r="D129" i="2" l="1"/>
  <c r="C193" i="2"/>
  <c r="E129" i="2" l="1"/>
  <c r="F129" i="2" s="1"/>
  <c r="D130" i="2" s="1"/>
  <c r="E130" i="2" s="1"/>
  <c r="F130" i="2" s="1"/>
  <c r="C194" i="2"/>
  <c r="D131" i="2" l="1"/>
  <c r="E131" i="2" s="1"/>
  <c r="F131" i="2" s="1"/>
  <c r="C195" i="2"/>
  <c r="C196" i="2" l="1"/>
  <c r="D132" i="2"/>
  <c r="E132" i="2" s="1"/>
  <c r="F132" i="2" s="1"/>
  <c r="D133" i="2" l="1"/>
  <c r="E133" i="2" s="1"/>
  <c r="F133" i="2" s="1"/>
  <c r="C197" i="2"/>
  <c r="C198" i="2" l="1"/>
  <c r="D134" i="2"/>
  <c r="E134" i="2" s="1"/>
  <c r="F134" i="2" s="1"/>
  <c r="D135" i="2" l="1"/>
  <c r="C199" i="2"/>
  <c r="E135" i="2" l="1"/>
  <c r="F135" i="2" s="1"/>
  <c r="P90" i="1"/>
  <c r="P93" i="1" s="1"/>
  <c r="P95" i="1" s="1"/>
  <c r="P97" i="1" s="1"/>
  <c r="P105" i="1" s="1"/>
  <c r="D136" i="2"/>
  <c r="E136" i="2" s="1"/>
  <c r="F136" i="2" s="1"/>
  <c r="C200" i="2"/>
  <c r="D109" i="1" l="1"/>
  <c r="D107" i="1"/>
  <c r="D137" i="2"/>
  <c r="E137" i="2" s="1"/>
  <c r="F137" i="2" s="1"/>
  <c r="C201" i="2"/>
  <c r="D138" i="2" l="1"/>
  <c r="E138" i="2" s="1"/>
  <c r="F138" i="2" s="1"/>
  <c r="C202" i="2"/>
  <c r="D139" i="2" l="1"/>
  <c r="E139" i="2" s="1"/>
  <c r="F139" i="2" s="1"/>
  <c r="C203" i="2"/>
  <c r="D140" i="2" l="1"/>
  <c r="E140" i="2" s="1"/>
  <c r="F140" i="2" s="1"/>
  <c r="C204" i="2"/>
  <c r="D141" i="2" l="1"/>
  <c r="E141" i="2" s="1"/>
  <c r="F141" i="2" s="1"/>
  <c r="C205" i="2"/>
  <c r="D142" i="2" l="1"/>
  <c r="E142" i="2" s="1"/>
  <c r="F142" i="2" s="1"/>
  <c r="C206" i="2"/>
  <c r="D143" i="2" l="1"/>
  <c r="E143" i="2" s="1"/>
  <c r="F143" i="2" s="1"/>
  <c r="C207" i="2"/>
  <c r="D144" i="2" l="1"/>
  <c r="E144" i="2" s="1"/>
  <c r="F144" i="2" s="1"/>
  <c r="C208" i="2"/>
  <c r="C209" i="2" l="1"/>
  <c r="D145" i="2"/>
  <c r="E145" i="2" s="1"/>
  <c r="F145" i="2" s="1"/>
  <c r="D146" i="2" l="1"/>
  <c r="E146" i="2" s="1"/>
  <c r="F146" i="2" s="1"/>
  <c r="C210" i="2"/>
  <c r="D147" i="2" l="1"/>
  <c r="E147" i="2" s="1"/>
  <c r="F147" i="2" s="1"/>
  <c r="C211" i="2"/>
  <c r="C212" i="2" l="1"/>
  <c r="D148" i="2"/>
  <c r="E148" i="2" s="1"/>
  <c r="F148" i="2" s="1"/>
  <c r="D149" i="2" l="1"/>
  <c r="E149" i="2" s="1"/>
  <c r="F149" i="2" s="1"/>
  <c r="C213" i="2"/>
  <c r="D150" i="2" l="1"/>
  <c r="E150" i="2" s="1"/>
  <c r="F150" i="2" s="1"/>
  <c r="C214" i="2"/>
  <c r="D151" i="2" l="1"/>
  <c r="E151" i="2" s="1"/>
  <c r="F151" i="2" s="1"/>
  <c r="C215" i="2"/>
  <c r="C216" i="2" l="1"/>
  <c r="D152" i="2"/>
  <c r="E152" i="2" s="1"/>
  <c r="F152" i="2" s="1"/>
  <c r="D153" i="2" l="1"/>
  <c r="E153" i="2" s="1"/>
  <c r="F153" i="2" s="1"/>
  <c r="C217" i="2"/>
  <c r="D154" i="2" l="1"/>
  <c r="E154" i="2" s="1"/>
  <c r="F154" i="2" s="1"/>
  <c r="C218" i="2"/>
  <c r="D155" i="2" l="1"/>
  <c r="E155" i="2" s="1"/>
  <c r="F155" i="2" s="1"/>
  <c r="C219" i="2"/>
  <c r="C220" i="2" l="1"/>
  <c r="D156" i="2"/>
  <c r="E156" i="2" s="1"/>
  <c r="F156" i="2" s="1"/>
  <c r="D157" i="2" l="1"/>
  <c r="E157" i="2" s="1"/>
  <c r="F157" i="2" s="1"/>
  <c r="C221" i="2"/>
  <c r="D158" i="2" l="1"/>
  <c r="E158" i="2" s="1"/>
  <c r="F158" i="2" s="1"/>
  <c r="C222" i="2"/>
  <c r="D159" i="2" l="1"/>
  <c r="E159" i="2" s="1"/>
  <c r="F159" i="2" s="1"/>
  <c r="C223" i="2"/>
  <c r="D160" i="2" l="1"/>
  <c r="E160" i="2" s="1"/>
  <c r="F160" i="2" s="1"/>
  <c r="C224" i="2"/>
  <c r="D161" i="2" l="1"/>
  <c r="E161" i="2" s="1"/>
  <c r="F161" i="2" s="1"/>
  <c r="C225" i="2"/>
  <c r="D162" i="2" l="1"/>
  <c r="E162" i="2" s="1"/>
  <c r="F162" i="2" s="1"/>
  <c r="C226" i="2"/>
  <c r="C227" i="2" l="1"/>
  <c r="D163" i="2"/>
  <c r="E163" i="2" s="1"/>
  <c r="F163" i="2" s="1"/>
  <c r="D164" i="2" l="1"/>
  <c r="E164" i="2" s="1"/>
  <c r="F164" i="2" s="1"/>
  <c r="C228" i="2"/>
  <c r="C229" i="2" l="1"/>
  <c r="D165" i="2"/>
  <c r="E165" i="2" s="1"/>
  <c r="F165" i="2" s="1"/>
  <c r="D166" i="2" l="1"/>
  <c r="E166" i="2" s="1"/>
  <c r="F166" i="2" s="1"/>
  <c r="C230" i="2"/>
  <c r="C231" i="2" l="1"/>
  <c r="D167" i="2"/>
  <c r="E167" i="2" s="1"/>
  <c r="F167" i="2" s="1"/>
  <c r="D168" i="2" l="1"/>
  <c r="E168" i="2" s="1"/>
  <c r="F168" i="2" s="1"/>
  <c r="C232" i="2"/>
  <c r="D169" i="2" l="1"/>
  <c r="E169" i="2" s="1"/>
  <c r="F169" i="2" s="1"/>
  <c r="C233" i="2"/>
  <c r="D170" i="2" l="1"/>
  <c r="E170" i="2" s="1"/>
  <c r="F170" i="2" s="1"/>
  <c r="C234" i="2"/>
  <c r="D171" i="2" l="1"/>
  <c r="E171" i="2" s="1"/>
  <c r="F171" i="2" s="1"/>
  <c r="C235" i="2"/>
  <c r="C236" i="2" l="1"/>
  <c r="D172" i="2"/>
  <c r="E172" i="2" s="1"/>
  <c r="F172" i="2" s="1"/>
  <c r="D173" i="2" l="1"/>
  <c r="E173" i="2" s="1"/>
  <c r="F173" i="2" s="1"/>
  <c r="C237" i="2"/>
  <c r="D174" i="2" l="1"/>
  <c r="E174" i="2" s="1"/>
  <c r="F174" i="2" s="1"/>
  <c r="C238" i="2"/>
  <c r="D175" i="2" l="1"/>
  <c r="E175" i="2" s="1"/>
  <c r="F175" i="2" s="1"/>
  <c r="C239" i="2"/>
  <c r="D176" i="2" l="1"/>
  <c r="E176" i="2" s="1"/>
  <c r="F176" i="2" s="1"/>
  <c r="C240" i="2"/>
  <c r="D177" i="2" l="1"/>
  <c r="E177" i="2" s="1"/>
  <c r="F177" i="2" s="1"/>
  <c r="C241" i="2"/>
  <c r="D178" i="2" l="1"/>
  <c r="E178" i="2" s="1"/>
  <c r="F178" i="2" s="1"/>
  <c r="C242" i="2"/>
  <c r="D179" i="2" l="1"/>
  <c r="E179" i="2" s="1"/>
  <c r="F179" i="2" s="1"/>
  <c r="C243" i="2"/>
  <c r="D180" i="2" l="1"/>
  <c r="E180" i="2" s="1"/>
  <c r="F180" i="2" s="1"/>
  <c r="D181" i="2" l="1"/>
  <c r="E181" i="2" s="1"/>
  <c r="F181" i="2" s="1"/>
  <c r="D182" i="2" l="1"/>
  <c r="E182" i="2" s="1"/>
  <c r="F182" i="2" s="1"/>
  <c r="D183" i="2" l="1"/>
  <c r="E183" i="2" s="1"/>
  <c r="F183" i="2" s="1"/>
  <c r="D184" i="2" l="1"/>
  <c r="E184" i="2" s="1"/>
  <c r="F184" i="2" s="1"/>
  <c r="D185" i="2" l="1"/>
  <c r="E185" i="2" s="1"/>
  <c r="F185" i="2" s="1"/>
  <c r="D186" i="2" l="1"/>
  <c r="E186" i="2" s="1"/>
  <c r="F186" i="2" s="1"/>
  <c r="D187" i="2" l="1"/>
  <c r="E187" i="2" s="1"/>
  <c r="F187" i="2" s="1"/>
  <c r="D188" i="2" l="1"/>
  <c r="E188" i="2" s="1"/>
  <c r="F188" i="2" s="1"/>
  <c r="D189" i="2" l="1"/>
  <c r="E189" i="2" s="1"/>
  <c r="F189" i="2" s="1"/>
  <c r="D190" i="2" l="1"/>
  <c r="E190" i="2" s="1"/>
  <c r="F190" i="2" s="1"/>
  <c r="D191" i="2" l="1"/>
  <c r="E191" i="2" s="1"/>
  <c r="F191" i="2" s="1"/>
  <c r="D192" i="2" l="1"/>
  <c r="E192" i="2" s="1"/>
  <c r="F192" i="2" s="1"/>
  <c r="D193" i="2" l="1"/>
  <c r="E193" i="2" s="1"/>
  <c r="F193" i="2" s="1"/>
  <c r="D194" i="2" l="1"/>
  <c r="E194" i="2" s="1"/>
  <c r="F194" i="2" s="1"/>
  <c r="D195" i="2" l="1"/>
  <c r="E195" i="2" s="1"/>
  <c r="F195" i="2" s="1"/>
  <c r="D196" i="2" l="1"/>
  <c r="E196" i="2" s="1"/>
  <c r="F196" i="2" s="1"/>
  <c r="D197" i="2" l="1"/>
  <c r="E197" i="2" s="1"/>
  <c r="F197" i="2" s="1"/>
  <c r="D198" i="2" l="1"/>
  <c r="E198" i="2" s="1"/>
  <c r="F198" i="2" s="1"/>
  <c r="D199" i="2" l="1"/>
  <c r="E199" i="2" s="1"/>
  <c r="F199" i="2" s="1"/>
  <c r="D200" i="2" l="1"/>
  <c r="E200" i="2" s="1"/>
  <c r="F200" i="2" s="1"/>
  <c r="D201" i="2" l="1"/>
  <c r="E201" i="2" s="1"/>
  <c r="F201" i="2" s="1"/>
  <c r="D202" i="2" l="1"/>
  <c r="E202" i="2" s="1"/>
  <c r="F202" i="2" s="1"/>
  <c r="D203" i="2" l="1"/>
  <c r="E203" i="2" s="1"/>
  <c r="F203" i="2" s="1"/>
  <c r="D204" i="2" l="1"/>
  <c r="E204" i="2" s="1"/>
  <c r="F204" i="2" s="1"/>
  <c r="D205" i="2" l="1"/>
  <c r="E205" i="2" s="1"/>
  <c r="F205" i="2" s="1"/>
  <c r="D206" i="2" l="1"/>
  <c r="E206" i="2" s="1"/>
  <c r="F206" i="2" s="1"/>
  <c r="D207" i="2" l="1"/>
  <c r="E207" i="2" s="1"/>
  <c r="F207" i="2" s="1"/>
  <c r="D208" i="2" l="1"/>
  <c r="E208" i="2" s="1"/>
  <c r="F208" i="2" s="1"/>
  <c r="D209" i="2" l="1"/>
  <c r="E209" i="2" s="1"/>
  <c r="F209" i="2" s="1"/>
  <c r="D210" i="2" l="1"/>
  <c r="E210" i="2" s="1"/>
  <c r="F210" i="2" s="1"/>
  <c r="D211" i="2" l="1"/>
  <c r="E211" i="2" s="1"/>
  <c r="F211" i="2" s="1"/>
  <c r="D212" i="2" l="1"/>
  <c r="E212" i="2" s="1"/>
  <c r="F212" i="2" s="1"/>
  <c r="D213" i="2" l="1"/>
  <c r="E213" i="2" s="1"/>
  <c r="F213" i="2" s="1"/>
  <c r="D214" i="2" l="1"/>
  <c r="E214" i="2" s="1"/>
  <c r="F214" i="2" s="1"/>
  <c r="D215" i="2" l="1"/>
  <c r="E215" i="2" s="1"/>
  <c r="F215" i="2" s="1"/>
  <c r="D216" i="2" l="1"/>
  <c r="E216" i="2" s="1"/>
  <c r="F216" i="2" s="1"/>
  <c r="D217" i="2" l="1"/>
  <c r="E217" i="2" s="1"/>
  <c r="F217" i="2" s="1"/>
  <c r="D218" i="2" l="1"/>
  <c r="E218" i="2" s="1"/>
  <c r="F218" i="2" s="1"/>
  <c r="D219" i="2" l="1"/>
  <c r="E219" i="2" s="1"/>
  <c r="F219" i="2" s="1"/>
  <c r="D220" i="2" l="1"/>
  <c r="E220" i="2" s="1"/>
  <c r="F220" i="2" s="1"/>
  <c r="D221" i="2" l="1"/>
  <c r="E221" i="2" s="1"/>
  <c r="F221" i="2" s="1"/>
  <c r="D222" i="2" l="1"/>
  <c r="E222" i="2" s="1"/>
  <c r="F222" i="2" s="1"/>
  <c r="D223" i="2" l="1"/>
  <c r="E223" i="2" s="1"/>
  <c r="F223" i="2" s="1"/>
  <c r="D224" i="2" l="1"/>
  <c r="E224" i="2" s="1"/>
  <c r="F224" i="2" s="1"/>
  <c r="D225" i="2" l="1"/>
  <c r="E225" i="2" s="1"/>
  <c r="F225" i="2" s="1"/>
  <c r="D226" i="2" l="1"/>
  <c r="E226" i="2" s="1"/>
  <c r="F226" i="2" s="1"/>
  <c r="D227" i="2" l="1"/>
  <c r="E227" i="2" s="1"/>
  <c r="F227" i="2" s="1"/>
  <c r="D228" i="2" l="1"/>
  <c r="E228" i="2" s="1"/>
  <c r="F228" i="2" s="1"/>
  <c r="D229" i="2" l="1"/>
  <c r="E229" i="2" s="1"/>
  <c r="F229" i="2" s="1"/>
  <c r="D230" i="2" l="1"/>
  <c r="E230" i="2" s="1"/>
  <c r="F230" i="2" s="1"/>
  <c r="D231" i="2" l="1"/>
  <c r="E231" i="2" s="1"/>
  <c r="F231" i="2" s="1"/>
  <c r="D232" i="2" l="1"/>
  <c r="E232" i="2" s="1"/>
  <c r="F232" i="2" s="1"/>
  <c r="D233" i="2" l="1"/>
  <c r="E233" i="2" s="1"/>
  <c r="F233" i="2" s="1"/>
  <c r="D234" i="2" l="1"/>
  <c r="E234" i="2" s="1"/>
  <c r="F234" i="2" s="1"/>
  <c r="D235" i="2" l="1"/>
  <c r="E235" i="2" s="1"/>
  <c r="F235" i="2" s="1"/>
  <c r="D236" i="2" l="1"/>
  <c r="E236" i="2" s="1"/>
  <c r="F236" i="2" s="1"/>
  <c r="D237" i="2" l="1"/>
  <c r="E237" i="2" s="1"/>
  <c r="F237" i="2" s="1"/>
  <c r="D238" i="2" l="1"/>
  <c r="E238" i="2" s="1"/>
  <c r="F238" i="2" s="1"/>
  <c r="D239" i="2" l="1"/>
  <c r="E239" i="2" s="1"/>
  <c r="F239" i="2" s="1"/>
  <c r="D240" i="2" l="1"/>
  <c r="E240" i="2" s="1"/>
  <c r="F240" i="2" s="1"/>
  <c r="D241" i="2" l="1"/>
  <c r="E241" i="2" s="1"/>
  <c r="F241" i="2" s="1"/>
  <c r="D242" i="2" l="1"/>
  <c r="E242" i="2" s="1"/>
  <c r="F242" i="2" s="1"/>
  <c r="D243" i="2" l="1"/>
  <c r="E243" i="2" s="1"/>
  <c r="F243" i="2" s="1"/>
  <c r="D244" i="2" l="1"/>
  <c r="E244" i="2" s="1"/>
  <c r="F244" i="2" s="1"/>
  <c r="D245" i="2" l="1"/>
  <c r="E245" i="2" s="1"/>
  <c r="F245" i="2" s="1"/>
  <c r="D246" i="2" l="1"/>
  <c r="E246" i="2" s="1"/>
  <c r="F246" i="2" s="1"/>
  <c r="D247" i="2" l="1"/>
  <c r="E247" i="2" s="1"/>
  <c r="F247" i="2" s="1"/>
  <c r="D248" i="2" l="1"/>
  <c r="E248" i="2" s="1"/>
  <c r="F248" i="2" s="1"/>
  <c r="D249" i="2" l="1"/>
  <c r="E249" i="2" s="1"/>
  <c r="F249" i="2" s="1"/>
  <c r="D250" i="2" l="1"/>
  <c r="E250" i="2" s="1"/>
  <c r="F250" i="2" s="1"/>
  <c r="D251" i="2" l="1"/>
  <c r="E251" i="2" s="1"/>
  <c r="F251" i="2" s="1"/>
  <c r="D252" i="2" l="1"/>
  <c r="E252" i="2" s="1"/>
  <c r="F252" i="2" s="1"/>
  <c r="D253" i="2" l="1"/>
  <c r="E253" i="2" s="1"/>
  <c r="F253" i="2" s="1"/>
  <c r="D254" i="2" l="1"/>
  <c r="E254" i="2" s="1"/>
  <c r="F254" i="2" s="1"/>
  <c r="D255" i="2" l="1"/>
  <c r="E255" i="2" s="1"/>
  <c r="F255" i="2" s="1"/>
  <c r="D256" i="2" l="1"/>
  <c r="E256" i="2" s="1"/>
  <c r="F256" i="2" s="1"/>
  <c r="D257" i="2" l="1"/>
  <c r="E257" i="2" s="1"/>
  <c r="F257" i="2" s="1"/>
  <c r="D258" i="2" l="1"/>
  <c r="E258" i="2" s="1"/>
  <c r="F258" i="2" s="1"/>
  <c r="D259" i="2" l="1"/>
  <c r="E259" i="2" s="1"/>
  <c r="F259" i="2" s="1"/>
  <c r="D260" i="2" l="1"/>
  <c r="E260" i="2" s="1"/>
  <c r="F260" i="2" s="1"/>
  <c r="D261" i="2" l="1"/>
  <c r="E261" i="2" s="1"/>
  <c r="F261" i="2" s="1"/>
  <c r="D262" i="2" l="1"/>
  <c r="E262" i="2" s="1"/>
  <c r="F262" i="2" s="1"/>
  <c r="D263" i="2" l="1"/>
  <c r="E263" i="2" s="1"/>
  <c r="F263" i="2" s="1"/>
  <c r="D264" i="2" l="1"/>
  <c r="E264" i="2" s="1"/>
  <c r="F264" i="2" s="1"/>
  <c r="D265" i="2" l="1"/>
  <c r="E265" i="2" s="1"/>
  <c r="F265" i="2" s="1"/>
  <c r="D266" i="2" l="1"/>
  <c r="E266" i="2" s="1"/>
  <c r="F266" i="2" s="1"/>
  <c r="D267" i="2" l="1"/>
  <c r="E267" i="2" s="1"/>
  <c r="F267" i="2" s="1"/>
  <c r="D268" i="2" l="1"/>
  <c r="E268" i="2" s="1"/>
  <c r="F268" i="2" s="1"/>
  <c r="D269" i="2" l="1"/>
  <c r="E269" i="2" s="1"/>
  <c r="F269" i="2" s="1"/>
  <c r="D270" i="2" l="1"/>
  <c r="E270" i="2" s="1"/>
  <c r="F270" i="2" s="1"/>
  <c r="D271" i="2" l="1"/>
  <c r="E271" i="2" s="1"/>
  <c r="F271" i="2" s="1"/>
  <c r="D272" i="2" l="1"/>
  <c r="E272" i="2" s="1"/>
  <c r="F272" i="2" s="1"/>
  <c r="D273" i="2" l="1"/>
  <c r="E273" i="2" s="1"/>
  <c r="F273" i="2" s="1"/>
  <c r="D274" i="2" l="1"/>
  <c r="E274" i="2" s="1"/>
  <c r="F274" i="2" s="1"/>
  <c r="D275" i="2" l="1"/>
  <c r="E275" i="2" s="1"/>
  <c r="F275" i="2" s="1"/>
  <c r="D276" i="2" l="1"/>
  <c r="E276" i="2" s="1"/>
  <c r="F276" i="2" s="1"/>
  <c r="D277" i="2" l="1"/>
  <c r="E277" i="2" s="1"/>
  <c r="F277" i="2" s="1"/>
  <c r="D278" i="2" l="1"/>
  <c r="E278" i="2" s="1"/>
  <c r="F278" i="2" s="1"/>
  <c r="D279" i="2" l="1"/>
  <c r="E279" i="2" s="1"/>
  <c r="F279" i="2" s="1"/>
  <c r="D280" i="2" l="1"/>
  <c r="E280" i="2" s="1"/>
  <c r="F280" i="2" s="1"/>
  <c r="D281" i="2" l="1"/>
  <c r="E281" i="2" s="1"/>
  <c r="F281" i="2" s="1"/>
  <c r="D282" i="2" l="1"/>
  <c r="E282" i="2" s="1"/>
  <c r="F282" i="2" s="1"/>
  <c r="D283" i="2" l="1"/>
  <c r="E283" i="2" s="1"/>
  <c r="F283" i="2" s="1"/>
  <c r="D284" i="2" l="1"/>
  <c r="E284" i="2" s="1"/>
  <c r="F284" i="2" s="1"/>
  <c r="D285" i="2" l="1"/>
  <c r="E285" i="2" s="1"/>
  <c r="F285" i="2" s="1"/>
  <c r="D286" i="2" l="1"/>
  <c r="E286" i="2" s="1"/>
  <c r="F286" i="2" s="1"/>
  <c r="D287" i="2" l="1"/>
  <c r="E287" i="2" s="1"/>
  <c r="F287" i="2" s="1"/>
  <c r="D288" i="2" l="1"/>
  <c r="E288" i="2" s="1"/>
  <c r="F288" i="2" s="1"/>
  <c r="D289" i="2" l="1"/>
  <c r="E289" i="2" s="1"/>
  <c r="F289" i="2" s="1"/>
  <c r="D290" i="2" l="1"/>
  <c r="E290" i="2" s="1"/>
  <c r="F290" i="2" s="1"/>
  <c r="D291" i="2" l="1"/>
  <c r="E291" i="2" s="1"/>
  <c r="F291" i="2" s="1"/>
  <c r="D292" i="2" l="1"/>
  <c r="E292" i="2" s="1"/>
  <c r="F292" i="2" s="1"/>
  <c r="D293" i="2" l="1"/>
  <c r="E293" i="2" s="1"/>
  <c r="F293" i="2" s="1"/>
  <c r="D294" i="2" l="1"/>
  <c r="E294" i="2" s="1"/>
  <c r="F294" i="2" s="1"/>
  <c r="D295" i="2" l="1"/>
  <c r="E295" i="2" s="1"/>
  <c r="F295" i="2" s="1"/>
  <c r="D296" i="2" l="1"/>
  <c r="E296" i="2" s="1"/>
  <c r="F296" i="2" s="1"/>
  <c r="D297" i="2" l="1"/>
  <c r="E297" i="2" s="1"/>
  <c r="F297" i="2" s="1"/>
  <c r="D298" i="2" l="1"/>
  <c r="E298" i="2" s="1"/>
  <c r="F298" i="2" s="1"/>
  <c r="D299" i="2" l="1"/>
  <c r="E299" i="2" s="1"/>
  <c r="F299" i="2" s="1"/>
  <c r="D300" i="2" l="1"/>
  <c r="E300" i="2" s="1"/>
  <c r="F300" i="2" s="1"/>
  <c r="D301" i="2" l="1"/>
  <c r="E301" i="2" s="1"/>
  <c r="F301" i="2" s="1"/>
  <c r="D302" i="2" l="1"/>
  <c r="E302" i="2" s="1"/>
  <c r="F302" i="2" s="1"/>
  <c r="D303" i="2" l="1"/>
  <c r="E303" i="2" s="1"/>
  <c r="F303" i="2" s="1"/>
  <c r="D304" i="2" l="1"/>
  <c r="E304" i="2" s="1"/>
  <c r="F304" i="2" s="1"/>
  <c r="D305" i="2" l="1"/>
  <c r="E305" i="2" s="1"/>
  <c r="F305" i="2" s="1"/>
  <c r="D306" i="2" l="1"/>
  <c r="E306" i="2" s="1"/>
  <c r="F306" i="2" s="1"/>
  <c r="D307" i="2" l="1"/>
  <c r="E307" i="2" s="1"/>
  <c r="F307" i="2" s="1"/>
  <c r="D308" i="2" l="1"/>
  <c r="E308" i="2" s="1"/>
  <c r="F308" i="2" s="1"/>
  <c r="D309" i="2" l="1"/>
  <c r="E309" i="2" s="1"/>
  <c r="F309" i="2" s="1"/>
  <c r="D310" i="2" l="1"/>
  <c r="E310" i="2" s="1"/>
  <c r="F310" i="2" s="1"/>
  <c r="D311" i="2" l="1"/>
  <c r="E311" i="2" s="1"/>
  <c r="F311" i="2" s="1"/>
  <c r="D312" i="2" l="1"/>
  <c r="E312" i="2" s="1"/>
  <c r="F312" i="2" s="1"/>
  <c r="D313" i="2" l="1"/>
  <c r="E313" i="2" s="1"/>
  <c r="F313" i="2" s="1"/>
  <c r="D314" i="2" l="1"/>
  <c r="E314" i="2" s="1"/>
  <c r="F314" i="2" s="1"/>
  <c r="D315" i="2" l="1"/>
  <c r="E315" i="2" s="1"/>
  <c r="F315" i="2" s="1"/>
  <c r="D316" i="2" l="1"/>
  <c r="E316" i="2" s="1"/>
  <c r="F316" i="2" s="1"/>
  <c r="D317" i="2" l="1"/>
  <c r="E317" i="2" s="1"/>
  <c r="F317" i="2" s="1"/>
  <c r="D318" i="2" l="1"/>
  <c r="E318" i="2" s="1"/>
  <c r="F318" i="2" s="1"/>
  <c r="D319" i="2" l="1"/>
  <c r="E319" i="2" s="1"/>
  <c r="F319" i="2" s="1"/>
  <c r="D320" i="2" l="1"/>
  <c r="E320" i="2" s="1"/>
  <c r="F320" i="2" s="1"/>
  <c r="D321" i="2" l="1"/>
  <c r="E321" i="2" s="1"/>
  <c r="F321" i="2" s="1"/>
  <c r="D322" i="2" l="1"/>
  <c r="E322" i="2" s="1"/>
  <c r="F322" i="2" s="1"/>
  <c r="D323" i="2" l="1"/>
  <c r="E323" i="2" s="1"/>
  <c r="F323" i="2" s="1"/>
  <c r="D324" i="2" l="1"/>
  <c r="E324" i="2" s="1"/>
  <c r="F324" i="2" s="1"/>
  <c r="D325" i="2" l="1"/>
  <c r="E325" i="2" s="1"/>
  <c r="F325" i="2" s="1"/>
  <c r="D326" i="2" l="1"/>
  <c r="E326" i="2" s="1"/>
  <c r="F326" i="2" s="1"/>
  <c r="D327" i="2" l="1"/>
  <c r="E327" i="2" s="1"/>
  <c r="F327" i="2" s="1"/>
  <c r="D328" i="2" l="1"/>
  <c r="E328" i="2" s="1"/>
  <c r="F328" i="2" s="1"/>
  <c r="D329" i="2" l="1"/>
  <c r="E329" i="2" s="1"/>
  <c r="F329" i="2" s="1"/>
  <c r="D330" i="2" l="1"/>
  <c r="E330" i="2" s="1"/>
  <c r="F330" i="2" s="1"/>
  <c r="D331" i="2" l="1"/>
  <c r="E331" i="2" s="1"/>
  <c r="F331" i="2" s="1"/>
  <c r="D332" i="2" l="1"/>
  <c r="E332" i="2" s="1"/>
  <c r="F332" i="2" s="1"/>
  <c r="D333" i="2" l="1"/>
  <c r="E333" i="2" s="1"/>
  <c r="F333" i="2" s="1"/>
  <c r="D334" i="2" l="1"/>
  <c r="E334" i="2" s="1"/>
  <c r="F334" i="2" s="1"/>
  <c r="D335" i="2" l="1"/>
  <c r="E335" i="2" s="1"/>
  <c r="F335" i="2" s="1"/>
  <c r="D336" i="2" l="1"/>
  <c r="E336" i="2" s="1"/>
  <c r="F336" i="2" s="1"/>
  <c r="D337" i="2" l="1"/>
  <c r="E337" i="2" s="1"/>
  <c r="F337" i="2" s="1"/>
  <c r="D338" i="2" l="1"/>
  <c r="E338" i="2" s="1"/>
  <c r="F338" i="2" s="1"/>
  <c r="D339" i="2" l="1"/>
  <c r="E339" i="2" s="1"/>
  <c r="F339" i="2" s="1"/>
  <c r="D340" i="2" l="1"/>
  <c r="E340" i="2" s="1"/>
  <c r="F340" i="2" s="1"/>
  <c r="D341" i="2" l="1"/>
  <c r="E341" i="2" s="1"/>
  <c r="F341" i="2" s="1"/>
  <c r="D342" i="2" l="1"/>
  <c r="E342" i="2" s="1"/>
  <c r="F342" i="2" s="1"/>
  <c r="D343" i="2" l="1"/>
  <c r="E343" i="2" s="1"/>
  <c r="F343" i="2" s="1"/>
  <c r="D344" i="2" l="1"/>
  <c r="E344" i="2" s="1"/>
  <c r="F344" i="2" s="1"/>
  <c r="D345" i="2" l="1"/>
  <c r="E345" i="2" s="1"/>
  <c r="F345" i="2" s="1"/>
  <c r="D346" i="2" l="1"/>
  <c r="E346" i="2" s="1"/>
  <c r="F346" i="2" s="1"/>
  <c r="D347" i="2" l="1"/>
  <c r="E347" i="2" s="1"/>
  <c r="F347" i="2" s="1"/>
  <c r="D348" i="2" l="1"/>
  <c r="E348" i="2" s="1"/>
  <c r="F348" i="2" s="1"/>
  <c r="D349" i="2" l="1"/>
  <c r="E349" i="2" s="1"/>
  <c r="F349" i="2" s="1"/>
  <c r="D350" i="2" l="1"/>
  <c r="E350" i="2" s="1"/>
  <c r="F350" i="2" s="1"/>
  <c r="D351" i="2" l="1"/>
  <c r="E351" i="2" s="1"/>
  <c r="F351" i="2" s="1"/>
  <c r="D352" i="2" l="1"/>
  <c r="E352" i="2" s="1"/>
  <c r="F352" i="2" s="1"/>
  <c r="D353" i="2" l="1"/>
  <c r="E353" i="2" s="1"/>
  <c r="F353" i="2" s="1"/>
  <c r="D354" i="2" l="1"/>
  <c r="E354" i="2" s="1"/>
  <c r="F354" i="2" s="1"/>
  <c r="D355" i="2" l="1"/>
  <c r="E355" i="2" s="1"/>
  <c r="F355" i="2" s="1"/>
  <c r="D356" i="2" l="1"/>
  <c r="E356" i="2" s="1"/>
  <c r="F356" i="2" s="1"/>
  <c r="D357" i="2" l="1"/>
  <c r="E357" i="2" s="1"/>
  <c r="F357" i="2" s="1"/>
  <c r="D358" i="2" l="1"/>
  <c r="E358" i="2" s="1"/>
  <c r="F358" i="2" s="1"/>
  <c r="D359" i="2" l="1"/>
  <c r="E359" i="2" s="1"/>
  <c r="F359" i="2" s="1"/>
  <c r="D360" i="2" l="1"/>
  <c r="E360" i="2" s="1"/>
  <c r="F360" i="2" s="1"/>
  <c r="D361" i="2" l="1"/>
  <c r="E361" i="2" s="1"/>
  <c r="F361" i="2" s="1"/>
  <c r="D362" i="2" l="1"/>
  <c r="E362" i="2" s="1"/>
  <c r="F362" i="2" s="1"/>
  <c r="D363" i="2" l="1"/>
  <c r="E363" i="2" s="1"/>
  <c r="F363" i="2" s="1"/>
</calcChain>
</file>

<file path=xl/sharedStrings.xml><?xml version="1.0" encoding="utf-8"?>
<sst xmlns="http://schemas.openxmlformats.org/spreadsheetml/2006/main" count="104" uniqueCount="98">
  <si>
    <t>Rental Income</t>
  </si>
  <si>
    <t>Studios</t>
  </si>
  <si>
    <t>One bedrooms</t>
  </si>
  <si>
    <t>Two bedrooms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</si>
  <si>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</si>
  <si>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</si>
  <si>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</si>
  <si>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</si>
  <si>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</si>
  <si>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</si>
  <si>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</si>
  <si>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</si>
  <si>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</si>
  <si>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</si>
  <si>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Monthly</t>
  </si>
  <si>
    <t>Units</t>
  </si>
  <si>
    <t>Global Inputs</t>
  </si>
  <si>
    <t>Other Income</t>
  </si>
  <si>
    <t>Laundry</t>
  </si>
  <si>
    <t>Late Fees</t>
  </si>
  <si>
    <t>Parking</t>
  </si>
  <si>
    <t>Price</t>
  </si>
  <si>
    <t>Quantity</t>
  </si>
  <si>
    <t>Operating Expenses</t>
  </si>
  <si>
    <t>Advertising</t>
  </si>
  <si>
    <t>Auto and travel</t>
  </si>
  <si>
    <t>Cleaning and maintenance</t>
  </si>
  <si>
    <t>Commissions</t>
  </si>
  <si>
    <t>Insurance</t>
  </si>
  <si>
    <t>Legal and other professional fees</t>
  </si>
  <si>
    <t>Management fees</t>
  </si>
  <si>
    <t>Repairs</t>
  </si>
  <si>
    <t>Supplies</t>
  </si>
  <si>
    <t>Taxes</t>
  </si>
  <si>
    <t>Utilities</t>
  </si>
  <si>
    <t>Other</t>
  </si>
  <si>
    <t>Total Operating Expenses</t>
  </si>
  <si>
    <t>Operating Income</t>
  </si>
  <si>
    <t>Loan costs and cash flows</t>
  </si>
  <si>
    <t>Loan fee</t>
  </si>
  <si>
    <t>Loan amount</t>
  </si>
  <si>
    <t>Loan interest rate</t>
  </si>
  <si>
    <t>Loan term</t>
  </si>
  <si>
    <t>Loan payments</t>
  </si>
  <si>
    <t>Pretax Cash Flows</t>
  </si>
  <si>
    <t>Initial Investment</t>
  </si>
  <si>
    <t>Sales proceeds</t>
  </si>
  <si>
    <t>Loan repayment</t>
  </si>
  <si>
    <t>Total Pretax Cash Flows</t>
  </si>
  <si>
    <t>Year 11</t>
  </si>
  <si>
    <t>Exit cap rate</t>
  </si>
  <si>
    <t>Inflation rate</t>
  </si>
  <si>
    <t>Purchase price</t>
  </si>
  <si>
    <t>Down payment</t>
  </si>
  <si>
    <t>Closing costs</t>
  </si>
  <si>
    <t>Exit selling costs</t>
  </si>
  <si>
    <t>Selling costs</t>
  </si>
  <si>
    <t>Pretax IRR</t>
  </si>
  <si>
    <t>Pretax NPV</t>
  </si>
  <si>
    <t>Taxable Income Forecast</t>
  </si>
  <si>
    <t>Loan interest</t>
  </si>
  <si>
    <t>Month</t>
  </si>
  <si>
    <t>Payment</t>
  </si>
  <si>
    <t>Interest</t>
  </si>
  <si>
    <t>Principal</t>
  </si>
  <si>
    <t>Balance</t>
  </si>
  <si>
    <t>Depreciable basis</t>
  </si>
  <si>
    <t>Marginal tax rate</t>
  </si>
  <si>
    <t>Cap gain rate</t>
  </si>
  <si>
    <t>Building depreciation</t>
  </si>
  <si>
    <t>Loan fee amortization</t>
  </si>
  <si>
    <t>Taxable Income (loss)</t>
  </si>
  <si>
    <t>Tax expense (savings)</t>
  </si>
  <si>
    <t>Aftertax operating cash flows</t>
  </si>
  <si>
    <t>Other aftertax cash flows</t>
  </si>
  <si>
    <t>Initial investment</t>
  </si>
  <si>
    <t>Capital gains tax</t>
  </si>
  <si>
    <t>Aftertax IRR</t>
  </si>
  <si>
    <t>Aftertax NPV</t>
  </si>
  <si>
    <t>Pretax discount rate</t>
  </si>
  <si>
    <t>Aftertax discount rate</t>
  </si>
  <si>
    <t>Aftertax all-inclusive cash flows</t>
  </si>
  <si>
    <t>Total Annual Loan payments</t>
  </si>
  <si>
    <t>Vacancy Allowance</t>
  </si>
  <si>
    <t>Vacancy rate</t>
  </si>
  <si>
    <t>Total Potential Income</t>
  </si>
  <si>
    <t>Forecasted Income</t>
  </si>
  <si>
    <t>Purchase Inputs</t>
  </si>
  <si>
    <t>Taxation Inputs</t>
  </si>
  <si>
    <t>Sales Exit Inputs</t>
  </si>
  <si>
    <t>NPV Calculation Inputs</t>
  </si>
  <si>
    <t>Part I - Forecast of Operating Income, Operating Expenses, and Operating Cash Flows</t>
  </si>
  <si>
    <t>Part II - Forecast of Pretax Cash Flows, Rate of Return, and Net Present Value</t>
  </si>
  <si>
    <t>Part III - Forecast of Taxable Income and of Aftertax Cash Flows, Rate of Return, and Net Present Value</t>
  </si>
  <si>
    <t>The Multi-Family Real Estate Investment Planner</t>
  </si>
  <si>
    <t>Monthly loan payment</t>
  </si>
  <si>
    <t>The Loan Amortization Schedule</t>
  </si>
  <si>
    <t>Copyright 2015 by Stephen L. Nelson CPA,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</si>
</sst>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8" x14ac:knownFonts="1"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20"/>
      <color theme="1"/>
      <name val="Georgia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 applyFill="0" applyBorder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4" fillId="3" borderId="6" applyNumberFormat="0" applyBorder="0" applyAlignment="0">
      <protection locked="0"/>
    </xf>
    <xf numFmtId="0" fontId="4" fillId="2" borderId="6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1"/>
    </xf>
    <xf numFmtId="43" fontId="0" fillId="0" borderId="0" xfId="1" applyFont="1"/>
    <xf numFmtId="39" fontId="0" fillId="0" borderId="0" xfId="1" applyNumberFormat="1" applyFont="1"/>
    <xf numFmtId="39" fontId="0" fillId="0" borderId="0" xfId="0" applyNumberFormat="1"/>
    <xf numFmtId="43" fontId="0" fillId="0" borderId="0" xfId="0" applyNumberFormat="1" applyBorder="1"/>
    <xf numFmtId="10" fontId="0" fillId="0" borderId="0" xfId="2" applyNumberFormat="1" applyFont="1" applyFill="1"/>
    <xf numFmtId="0" fontId="0" fillId="0" borderId="0" xfId="0" applyFill="1"/>
    <xf numFmtId="0" fontId="6" fillId="0" borderId="0" xfId="0" applyFont="1"/>
    <xf numFmtId="0" fontId="0" fillId="0" borderId="1" xfId="0" applyBorder="1"/>
    <xf numFmtId="0" fontId="7" fillId="0" borderId="0" xfId="0" applyFont="1"/>
    <xf numFmtId="10" fontId="4" fillId="3" borderId="9" xfId="4" applyNumberFormat="1" applyBorder="1">
      <protection locked="0"/>
    </xf>
    <xf numFmtId="44" fontId="4" fillId="3" borderId="9" xfId="4" applyNumberFormat="1" applyBorder="1">
      <protection locked="0"/>
    </xf>
    <xf numFmtId="10" fontId="0" fillId="0" borderId="0" xfId="2" applyNumberFormat="1" applyFont="1" applyFill="1" applyBorder="1"/>
    <xf numFmtId="165" fontId="4" fillId="3" borderId="9" xfId="4" applyNumberFormat="1" applyBorder="1">
      <protection locked="0"/>
    </xf>
    <xf numFmtId="164" fontId="4" fillId="3" borderId="9" xfId="4" applyNumberFormat="1" applyBorder="1">
      <protection locked="0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4" fillId="2" borderId="5" xfId="5" applyNumberFormat="1" applyBorder="1"/>
    <xf numFmtId="44" fontId="4" fillId="2" borderId="5" xfId="5" applyNumberFormat="1" applyBorder="1"/>
    <xf numFmtId="0" fontId="3" fillId="0" borderId="0" xfId="0" applyFont="1" applyFill="1"/>
    <xf numFmtId="0" fontId="6" fillId="0" borderId="0" xfId="0" applyFont="1" applyFill="1"/>
    <xf numFmtId="164" fontId="4" fillId="0" borderId="0" xfId="4" applyNumberFormat="1" applyFill="1" applyBorder="1">
      <protection locked="0"/>
    </xf>
    <xf numFmtId="44" fontId="4" fillId="2" borderId="0" xfId="5" applyNumberFormat="1" applyBorder="1"/>
    <xf numFmtId="44" fontId="4" fillId="2" borderId="2" xfId="5" applyNumberFormat="1" applyBorder="1"/>
    <xf numFmtId="44" fontId="4" fillId="2" borderId="3" xfId="5" applyNumberFormat="1" applyBorder="1"/>
    <xf numFmtId="44" fontId="4" fillId="2" borderId="4" xfId="5" applyNumberFormat="1" applyBorder="1"/>
    <xf numFmtId="44" fontId="4" fillId="2" borderId="9" xfId="5" applyNumberFormat="1" applyBorder="1"/>
    <xf numFmtId="0" fontId="0" fillId="0" borderId="9" xfId="0" applyBorder="1"/>
    <xf numFmtId="0" fontId="4" fillId="2" borderId="10" xfId="5" applyBorder="1"/>
    <xf numFmtId="0" fontId="4" fillId="2" borderId="11" xfId="5" applyBorder="1"/>
    <xf numFmtId="0" fontId="4" fillId="2" borderId="12" xfId="5" applyBorder="1"/>
    <xf numFmtId="44" fontId="4" fillId="2" borderId="10" xfId="5" applyNumberFormat="1" applyBorder="1"/>
    <xf numFmtId="44" fontId="4" fillId="2" borderId="11" xfId="5" applyNumberFormat="1" applyBorder="1"/>
    <xf numFmtId="44" fontId="4" fillId="2" borderId="12" xfId="5" applyNumberFormat="1" applyBorder="1"/>
    <xf numFmtId="0" fontId="5" fillId="0" borderId="0" xfId="3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3" xfId="0" applyBorder="1"/>
    <xf numFmtId="0" fontId="0" fillId="0" borderId="0" xfId="0" applyBorder="1"/>
    <xf numFmtId="0" fontId="6" fillId="0" borderId="0" xfId="0" applyFont="1"/>
    <xf numFmtId="0" fontId="5" fillId="0" borderId="8" xfId="3" applyBorder="1" applyAlignment="1"/>
  </cellXfs>
  <cellStyles count="6">
    <cellStyle name="Calculation" xfId="5" builtinId="22" customBuiltin="1"/>
    <cellStyle name="Comma" xfId="1" builtinId="3"/>
    <cellStyle name="Input" xfId="4" builtinId="20" customBuiltin="1"/>
    <cellStyle name="Normal" xfId="0" builtinId="0" customBuiltin="1"/>
    <cellStyle name="Percent" xfId="2" builtinId="5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0</xdr:rowOff>
    </xdr:from>
    <xdr:to>
      <xdr:col>7</xdr:col>
      <xdr:colOff>0</xdr:colOff>
      <xdr:row>11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86299" y="723900"/>
          <a:ext cx="2143126" cy="1647825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highlighted green represent inputs that you provide, while cells highlighted in gray represent calculations that shouldn't be altered.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Don't miss the loan amortization schedule on the subsequent sheet!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76" workbookViewId="0">
      <selection activeCell="E100" sqref="E100"/>
    </sheetView>
  </sheetViews>
  <sheetFormatPr defaultRowHeight="15" x14ac:dyDescent="0.2"/>
  <cols>
    <col min="1" max="1" width="2.6640625" customWidth="1"/>
    <col min="2" max="2" width="2.21875" customWidth="1"/>
    <col min="3" max="3" width="23.44140625" customWidth="1"/>
    <col min="4" max="4" width="13.6640625" customWidth="1"/>
    <col min="5" max="7" width="12.5546875" bestFit="1" customWidth="1"/>
    <col min="8" max="13" width="11.33203125" customWidth="1"/>
    <col min="14" max="14" width="12.6640625" customWidth="1"/>
    <col min="15" max="16" width="12.5546875" bestFit="1" customWidth="1"/>
  </cols>
  <sheetData>
    <row r="1" spans="1:16" ht="26.25" thickBot="1" x14ac:dyDescent="0.4">
      <c r="A1" s="42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3" spans="1:16" ht="15.75" x14ac:dyDescent="0.25">
      <c r="C3" s="41" t="s">
        <v>16</v>
      </c>
      <c r="D3" s="41"/>
    </row>
    <row r="4" spans="1:16" x14ac:dyDescent="0.2">
      <c r="C4" s="16" t="s">
        <v>51</v>
      </c>
      <c r="D4" s="11">
        <v>0.03</v>
      </c>
    </row>
    <row r="5" spans="1:16" x14ac:dyDescent="0.2">
      <c r="C5" s="16" t="s">
        <v>84</v>
      </c>
      <c r="D5" s="11">
        <v>0.05</v>
      </c>
    </row>
    <row r="7" spans="1:16" ht="15.75" x14ac:dyDescent="0.25">
      <c r="C7" s="41" t="s">
        <v>87</v>
      </c>
      <c r="D7" s="41"/>
    </row>
    <row r="8" spans="1:16" x14ac:dyDescent="0.2">
      <c r="C8" s="17" t="s">
        <v>52</v>
      </c>
      <c r="D8" s="12">
        <v>625000</v>
      </c>
    </row>
    <row r="9" spans="1:16" x14ac:dyDescent="0.2">
      <c r="C9" s="17" t="s">
        <v>53</v>
      </c>
      <c r="D9" s="12">
        <v>125000</v>
      </c>
    </row>
    <row r="10" spans="1:16" x14ac:dyDescent="0.2">
      <c r="C10" s="17" t="s">
        <v>66</v>
      </c>
      <c r="D10" s="12">
        <f>0.8*Purchase_price</f>
        <v>500000</v>
      </c>
      <c r="G10" s="13"/>
    </row>
    <row r="11" spans="1:16" x14ac:dyDescent="0.2">
      <c r="C11" s="17" t="s">
        <v>54</v>
      </c>
      <c r="D11" s="12">
        <v>5000</v>
      </c>
      <c r="G11" s="6"/>
    </row>
    <row r="13" spans="1:16" ht="15.75" x14ac:dyDescent="0.25">
      <c r="C13" s="41" t="s">
        <v>38</v>
      </c>
      <c r="D13" s="41"/>
    </row>
    <row r="14" spans="1:16" x14ac:dyDescent="0.2">
      <c r="C14" s="17" t="s">
        <v>39</v>
      </c>
      <c r="D14" s="12">
        <f>0.02*D15</f>
        <v>10000</v>
      </c>
    </row>
    <row r="15" spans="1:16" x14ac:dyDescent="0.2">
      <c r="C15" s="17" t="s">
        <v>40</v>
      </c>
      <c r="D15" s="12">
        <v>500000</v>
      </c>
    </row>
    <row r="16" spans="1:16" x14ac:dyDescent="0.2">
      <c r="C16" s="17" t="s">
        <v>41</v>
      </c>
      <c r="D16" s="14">
        <v>5.2499999999999998E-2</v>
      </c>
    </row>
    <row r="17" spans="2:4" x14ac:dyDescent="0.2">
      <c r="C17" s="17" t="s">
        <v>42</v>
      </c>
      <c r="D17" s="15">
        <v>240</v>
      </c>
    </row>
    <row r="18" spans="2:4" x14ac:dyDescent="0.2">
      <c r="B18" s="17"/>
      <c r="C18" s="22"/>
    </row>
    <row r="19" spans="2:4" ht="15.75" x14ac:dyDescent="0.25">
      <c r="C19" s="41" t="s">
        <v>88</v>
      </c>
      <c r="D19" s="41"/>
    </row>
    <row r="20" spans="2:4" x14ac:dyDescent="0.2">
      <c r="C20" s="17" t="s">
        <v>67</v>
      </c>
      <c r="D20" s="11">
        <v>0.25</v>
      </c>
    </row>
    <row r="21" spans="2:4" x14ac:dyDescent="0.2">
      <c r="C21" s="17" t="s">
        <v>68</v>
      </c>
      <c r="D21" s="11">
        <v>0.15</v>
      </c>
    </row>
    <row r="23" spans="2:4" ht="15.75" x14ac:dyDescent="0.25">
      <c r="C23" s="41" t="s">
        <v>89</v>
      </c>
      <c r="D23" s="41"/>
    </row>
    <row r="24" spans="2:4" x14ac:dyDescent="0.2">
      <c r="C24" s="17" t="s">
        <v>50</v>
      </c>
      <c r="D24" s="11">
        <v>0.08</v>
      </c>
    </row>
    <row r="25" spans="2:4" x14ac:dyDescent="0.2">
      <c r="C25" s="17" t="s">
        <v>55</v>
      </c>
      <c r="D25" s="11">
        <v>0.05</v>
      </c>
    </row>
    <row r="26" spans="2:4" x14ac:dyDescent="0.2">
      <c r="B26" s="1"/>
    </row>
    <row r="27" spans="2:4" ht="15.75" x14ac:dyDescent="0.25">
      <c r="C27" s="41" t="s">
        <v>90</v>
      </c>
      <c r="D27" s="41"/>
    </row>
    <row r="28" spans="2:4" x14ac:dyDescent="0.2">
      <c r="C28" s="17" t="s">
        <v>79</v>
      </c>
      <c r="D28" s="11">
        <v>0.12</v>
      </c>
    </row>
    <row r="29" spans="2:4" x14ac:dyDescent="0.2">
      <c r="C29" s="17" t="s">
        <v>80</v>
      </c>
      <c r="D29" s="11">
        <v>0.09</v>
      </c>
    </row>
    <row r="31" spans="2:4" ht="15.75" x14ac:dyDescent="0.25">
      <c r="C31" s="38" t="s">
        <v>95</v>
      </c>
      <c r="D31" s="27">
        <f>PMT(Loan_interest_rate/12,Loan_term,Loan_amount)</f>
        <v>-3369.22083172566</v>
      </c>
    </row>
    <row r="33" spans="2:16" ht="15.75" x14ac:dyDescent="0.25">
      <c r="B33" s="8" t="s">
        <v>91</v>
      </c>
    </row>
    <row r="35" spans="2:16" x14ac:dyDescent="0.2">
      <c r="B35" t="s">
        <v>37</v>
      </c>
    </row>
    <row r="36" spans="2:16" x14ac:dyDescent="0.2">
      <c r="B36" t="s">
        <v>0</v>
      </c>
      <c r="D36" t="s">
        <v>14</v>
      </c>
      <c r="E36" t="s">
        <v>15</v>
      </c>
      <c r="F36" s="9" t="s">
        <v>4</v>
      </c>
      <c r="G36" s="9" t="s">
        <v>5</v>
      </c>
      <c r="H36" s="9" t="s">
        <v>6</v>
      </c>
      <c r="I36" s="9" t="s">
        <v>7</v>
      </c>
      <c r="J36" s="9" t="s">
        <v>8</v>
      </c>
      <c r="K36" s="9" t="s">
        <v>9</v>
      </c>
      <c r="L36" s="9" t="s">
        <v>10</v>
      </c>
      <c r="M36" s="9" t="s">
        <v>11</v>
      </c>
      <c r="N36" s="9" t="s">
        <v>12</v>
      </c>
      <c r="O36" s="9" t="s">
        <v>13</v>
      </c>
      <c r="P36" s="9" t="s">
        <v>49</v>
      </c>
    </row>
    <row r="37" spans="2:16" x14ac:dyDescent="0.2">
      <c r="C37" s="36" t="s">
        <v>1</v>
      </c>
      <c r="D37" s="12">
        <v>625</v>
      </c>
      <c r="E37" s="15">
        <v>2</v>
      </c>
      <c r="F37" s="23">
        <f>+D37*E37*12</f>
        <v>15000</v>
      </c>
      <c r="G37" s="23">
        <f t="shared" ref="G37:P37" si="0">+F37*(1+Inflation_rate)</f>
        <v>15450</v>
      </c>
      <c r="H37" s="23">
        <f t="shared" si="0"/>
        <v>15913.5</v>
      </c>
      <c r="I37" s="23">
        <f t="shared" si="0"/>
        <v>16390.904999999999</v>
      </c>
      <c r="J37" s="23">
        <f t="shared" si="0"/>
        <v>16882.632149999998</v>
      </c>
      <c r="K37" s="23">
        <f t="shared" si="0"/>
        <v>17389.1111145</v>
      </c>
      <c r="L37" s="23">
        <f t="shared" si="0"/>
        <v>17910.784447934999</v>
      </c>
      <c r="M37" s="23">
        <f t="shared" si="0"/>
        <v>18448.10798137305</v>
      </c>
      <c r="N37" s="23">
        <f t="shared" si="0"/>
        <v>19001.551220814243</v>
      </c>
      <c r="O37" s="23">
        <f t="shared" si="0"/>
        <v>19571.597757438671</v>
      </c>
      <c r="P37" s="23">
        <f t="shared" si="0"/>
        <v>20158.745690161832</v>
      </c>
    </row>
    <row r="38" spans="2:16" x14ac:dyDescent="0.2">
      <c r="C38" s="36" t="s">
        <v>2</v>
      </c>
      <c r="D38" s="12">
        <v>750</v>
      </c>
      <c r="E38" s="15">
        <v>2</v>
      </c>
      <c r="F38" s="23">
        <f>+D38*E38*12</f>
        <v>18000</v>
      </c>
      <c r="G38" s="23">
        <f t="shared" ref="G38:P38" si="1">+F38*(1+Inflation_rate)</f>
        <v>18540</v>
      </c>
      <c r="H38" s="23">
        <f t="shared" si="1"/>
        <v>19096.2</v>
      </c>
      <c r="I38" s="23">
        <f t="shared" si="1"/>
        <v>19669.086000000003</v>
      </c>
      <c r="J38" s="23">
        <f t="shared" si="1"/>
        <v>20259.158580000003</v>
      </c>
      <c r="K38" s="23">
        <f t="shared" si="1"/>
        <v>20866.933337400005</v>
      </c>
      <c r="L38" s="23">
        <f t="shared" si="1"/>
        <v>21492.941337522007</v>
      </c>
      <c r="M38" s="23">
        <f t="shared" si="1"/>
        <v>22137.729577647668</v>
      </c>
      <c r="N38" s="23">
        <f t="shared" si="1"/>
        <v>22801.861464977097</v>
      </c>
      <c r="O38" s="23">
        <f t="shared" si="1"/>
        <v>23485.917308926411</v>
      </c>
      <c r="P38" s="23">
        <f t="shared" si="1"/>
        <v>24190.494828194205</v>
      </c>
    </row>
    <row r="39" spans="2:16" x14ac:dyDescent="0.2">
      <c r="C39" s="36" t="s">
        <v>3</v>
      </c>
      <c r="D39" s="12">
        <v>900</v>
      </c>
      <c r="E39" s="15">
        <v>2</v>
      </c>
      <c r="F39" s="23">
        <f>+D39*E39*12</f>
        <v>21600</v>
      </c>
      <c r="G39" s="23">
        <f t="shared" ref="G39:P39" si="2">+F39*(1+Inflation_rate)</f>
        <v>22248</v>
      </c>
      <c r="H39" s="23">
        <f t="shared" si="2"/>
        <v>22915.440000000002</v>
      </c>
      <c r="I39" s="23">
        <f t="shared" si="2"/>
        <v>23602.903200000004</v>
      </c>
      <c r="J39" s="23">
        <f t="shared" si="2"/>
        <v>24310.990296000004</v>
      </c>
      <c r="K39" s="23">
        <f t="shared" si="2"/>
        <v>25040.320004880003</v>
      </c>
      <c r="L39" s="23">
        <f t="shared" si="2"/>
        <v>25791.529605026404</v>
      </c>
      <c r="M39" s="23">
        <f t="shared" si="2"/>
        <v>26565.275493177196</v>
      </c>
      <c r="N39" s="23">
        <f t="shared" si="2"/>
        <v>27362.233757972514</v>
      </c>
      <c r="O39" s="23">
        <f t="shared" si="2"/>
        <v>28183.100770711691</v>
      </c>
      <c r="P39" s="23">
        <f t="shared" si="2"/>
        <v>29028.593793833043</v>
      </c>
    </row>
    <row r="40" spans="2:16" x14ac:dyDescent="0.2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6" x14ac:dyDescent="0.2">
      <c r="B41" t="s">
        <v>17</v>
      </c>
      <c r="D41" t="s">
        <v>21</v>
      </c>
      <c r="E41" t="s">
        <v>22</v>
      </c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6" x14ac:dyDescent="0.2">
      <c r="C42" s="36" t="s">
        <v>18</v>
      </c>
      <c r="D42" s="12">
        <v>0.75</v>
      </c>
      <c r="E42" s="15">
        <v>500</v>
      </c>
      <c r="F42" s="23">
        <f>+E42*D42</f>
        <v>375</v>
      </c>
      <c r="G42" s="23">
        <f t="shared" ref="G42:P42" si="3">+F42*(1+Inflation_rate)</f>
        <v>386.25</v>
      </c>
      <c r="H42" s="23">
        <f t="shared" si="3"/>
        <v>397.83750000000003</v>
      </c>
      <c r="I42" s="23">
        <f t="shared" si="3"/>
        <v>409.77262500000006</v>
      </c>
      <c r="J42" s="23">
        <f t="shared" si="3"/>
        <v>422.0658037500001</v>
      </c>
      <c r="K42" s="23">
        <f t="shared" si="3"/>
        <v>434.72777786250009</v>
      </c>
      <c r="L42" s="23">
        <f t="shared" si="3"/>
        <v>447.76961119837512</v>
      </c>
      <c r="M42" s="23">
        <f t="shared" si="3"/>
        <v>461.20269953432637</v>
      </c>
      <c r="N42" s="23">
        <f t="shared" si="3"/>
        <v>475.03878052035617</v>
      </c>
      <c r="O42" s="23">
        <f t="shared" si="3"/>
        <v>489.28994393596685</v>
      </c>
      <c r="P42" s="23">
        <f t="shared" si="3"/>
        <v>503.96864225404585</v>
      </c>
    </row>
    <row r="43" spans="2:16" x14ac:dyDescent="0.2">
      <c r="C43" s="36" t="s">
        <v>19</v>
      </c>
      <c r="D43" s="12">
        <v>25</v>
      </c>
      <c r="E43" s="15">
        <v>12</v>
      </c>
      <c r="F43" s="23">
        <f>+E43*D43</f>
        <v>300</v>
      </c>
      <c r="G43" s="23">
        <f t="shared" ref="G43:P43" si="4">+F43*(1+Inflation_rate)</f>
        <v>309</v>
      </c>
      <c r="H43" s="23">
        <f t="shared" si="4"/>
        <v>318.27</v>
      </c>
      <c r="I43" s="23">
        <f t="shared" si="4"/>
        <v>327.81810000000002</v>
      </c>
      <c r="J43" s="23">
        <f t="shared" si="4"/>
        <v>337.65264300000001</v>
      </c>
      <c r="K43" s="23">
        <f t="shared" si="4"/>
        <v>347.78222228999999</v>
      </c>
      <c r="L43" s="23">
        <f t="shared" si="4"/>
        <v>358.21568895870001</v>
      </c>
      <c r="M43" s="23">
        <f t="shared" si="4"/>
        <v>368.96215962746101</v>
      </c>
      <c r="N43" s="23">
        <f t="shared" si="4"/>
        <v>380.03102441628482</v>
      </c>
      <c r="O43" s="23">
        <f t="shared" si="4"/>
        <v>391.4319551487734</v>
      </c>
      <c r="P43" s="23">
        <f t="shared" si="4"/>
        <v>403.17491380323662</v>
      </c>
    </row>
    <row r="44" spans="2:16" x14ac:dyDescent="0.2">
      <c r="C44" s="36" t="s">
        <v>20</v>
      </c>
      <c r="D44" s="12">
        <v>15</v>
      </c>
      <c r="E44" s="15">
        <f>6*12</f>
        <v>72</v>
      </c>
      <c r="F44" s="23">
        <f>+E44*D44</f>
        <v>1080</v>
      </c>
      <c r="G44" s="23">
        <f t="shared" ref="G44:P44" si="5">+F44*(1+Inflation_rate)</f>
        <v>1112.4000000000001</v>
      </c>
      <c r="H44" s="23">
        <f t="shared" si="5"/>
        <v>1145.7720000000002</v>
      </c>
      <c r="I44" s="23">
        <f t="shared" si="5"/>
        <v>1180.1451600000003</v>
      </c>
      <c r="J44" s="23">
        <f t="shared" si="5"/>
        <v>1215.5495148000002</v>
      </c>
      <c r="K44" s="23">
        <f t="shared" si="5"/>
        <v>1252.0160002440002</v>
      </c>
      <c r="L44" s="23">
        <f t="shared" si="5"/>
        <v>1289.5764802513202</v>
      </c>
      <c r="M44" s="23">
        <f t="shared" si="5"/>
        <v>1328.2637746588598</v>
      </c>
      <c r="N44" s="23">
        <f t="shared" si="5"/>
        <v>1368.1116878986256</v>
      </c>
      <c r="O44" s="23">
        <f t="shared" si="5"/>
        <v>1409.1550385355845</v>
      </c>
      <c r="P44" s="23">
        <f t="shared" si="5"/>
        <v>1451.4296896916521</v>
      </c>
    </row>
    <row r="46" spans="2:16" x14ac:dyDescent="0.2">
      <c r="B46" s="40" t="s">
        <v>85</v>
      </c>
      <c r="C46" s="40"/>
      <c r="D46" s="40"/>
      <c r="E46" s="40"/>
      <c r="F46" s="24">
        <f t="shared" ref="F46:P46" si="6">SUM(F37:F45)</f>
        <v>56355</v>
      </c>
      <c r="G46" s="24">
        <f t="shared" si="6"/>
        <v>58045.65</v>
      </c>
      <c r="H46" s="24">
        <f t="shared" si="6"/>
        <v>59787.019499999995</v>
      </c>
      <c r="I46" s="24">
        <f t="shared" si="6"/>
        <v>61580.630085000004</v>
      </c>
      <c r="J46" s="24">
        <f t="shared" si="6"/>
        <v>63428.048987550006</v>
      </c>
      <c r="K46" s="24">
        <f t="shared" si="6"/>
        <v>65330.890457176509</v>
      </c>
      <c r="L46" s="24">
        <f t="shared" si="6"/>
        <v>67290.817170891809</v>
      </c>
      <c r="M46" s="24">
        <f t="shared" si="6"/>
        <v>69309.541686018565</v>
      </c>
      <c r="N46" s="24">
        <f t="shared" si="6"/>
        <v>71388.827936599104</v>
      </c>
      <c r="O46" s="24">
        <f t="shared" si="6"/>
        <v>73530.492774697093</v>
      </c>
      <c r="P46" s="24">
        <f t="shared" si="6"/>
        <v>75736.407557938001</v>
      </c>
    </row>
    <row r="47" spans="2:16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6" x14ac:dyDescent="0.2">
      <c r="B48" t="s">
        <v>83</v>
      </c>
      <c r="F48" s="23">
        <f t="shared" ref="F48:P48" si="7">+Vacancy_rate*F46</f>
        <v>2817.75</v>
      </c>
      <c r="G48" s="23">
        <f t="shared" si="7"/>
        <v>2902.2825000000003</v>
      </c>
      <c r="H48" s="23">
        <f t="shared" si="7"/>
        <v>2989.3509749999998</v>
      </c>
      <c r="I48" s="23">
        <f t="shared" si="7"/>
        <v>3079.0315042500006</v>
      </c>
      <c r="J48" s="23">
        <f t="shared" si="7"/>
        <v>3171.4024493775005</v>
      </c>
      <c r="K48" s="23">
        <f t="shared" si="7"/>
        <v>3266.5445228588255</v>
      </c>
      <c r="L48" s="23">
        <f t="shared" si="7"/>
        <v>3364.5408585445907</v>
      </c>
      <c r="M48" s="23">
        <f t="shared" si="7"/>
        <v>3465.4770843009283</v>
      </c>
      <c r="N48" s="23">
        <f t="shared" si="7"/>
        <v>3569.4413968299555</v>
      </c>
      <c r="O48" s="23">
        <f t="shared" si="7"/>
        <v>3676.5246387348548</v>
      </c>
      <c r="P48" s="23">
        <f t="shared" si="7"/>
        <v>3786.8203778969</v>
      </c>
    </row>
    <row r="49" spans="2:16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t="s">
        <v>86</v>
      </c>
      <c r="F50" s="23">
        <f t="shared" ref="F50:P50" si="8">+F46-F48</f>
        <v>53537.25</v>
      </c>
      <c r="G50" s="23">
        <f t="shared" si="8"/>
        <v>55143.3675</v>
      </c>
      <c r="H50" s="23">
        <f t="shared" si="8"/>
        <v>56797.668524999994</v>
      </c>
      <c r="I50" s="23">
        <f t="shared" si="8"/>
        <v>58501.598580750004</v>
      </c>
      <c r="J50" s="23">
        <f t="shared" si="8"/>
        <v>60256.646538172507</v>
      </c>
      <c r="K50" s="23">
        <f t="shared" si="8"/>
        <v>62064.34593431768</v>
      </c>
      <c r="L50" s="23">
        <f t="shared" si="8"/>
        <v>63926.276312347218</v>
      </c>
      <c r="M50" s="23">
        <f t="shared" si="8"/>
        <v>65844.064601717633</v>
      </c>
      <c r="N50" s="23">
        <f t="shared" si="8"/>
        <v>67819.386539769155</v>
      </c>
      <c r="O50" s="23">
        <f t="shared" si="8"/>
        <v>69853.968135962234</v>
      </c>
      <c r="P50" s="23">
        <f t="shared" si="8"/>
        <v>71949.587180041097</v>
      </c>
    </row>
    <row r="52" spans="2:16" x14ac:dyDescent="0.2">
      <c r="B52" t="s">
        <v>23</v>
      </c>
    </row>
    <row r="53" spans="2:16" x14ac:dyDescent="0.2">
      <c r="C53" s="37" t="s">
        <v>24</v>
      </c>
      <c r="F53" s="23">
        <v>100</v>
      </c>
      <c r="G53" s="23">
        <f t="shared" ref="G53:P53" si="9">+F53*(1+Inflation_rate)</f>
        <v>103</v>
      </c>
      <c r="H53" s="23">
        <f t="shared" si="9"/>
        <v>106.09</v>
      </c>
      <c r="I53" s="23">
        <f t="shared" si="9"/>
        <v>109.2727</v>
      </c>
      <c r="J53" s="23">
        <f t="shared" si="9"/>
        <v>112.550881</v>
      </c>
      <c r="K53" s="23">
        <f t="shared" si="9"/>
        <v>115.92740743</v>
      </c>
      <c r="L53" s="23">
        <f t="shared" si="9"/>
        <v>119.4052296529</v>
      </c>
      <c r="M53" s="23">
        <f t="shared" si="9"/>
        <v>122.987386542487</v>
      </c>
      <c r="N53" s="23">
        <f t="shared" si="9"/>
        <v>126.67700813876162</v>
      </c>
      <c r="O53" s="23">
        <f t="shared" si="9"/>
        <v>130.47731838292447</v>
      </c>
      <c r="P53" s="23">
        <f t="shared" si="9"/>
        <v>134.39163793441222</v>
      </c>
    </row>
    <row r="54" spans="2:16" x14ac:dyDescent="0.2">
      <c r="C54" s="37" t="s">
        <v>25</v>
      </c>
      <c r="F54" s="23">
        <v>50</v>
      </c>
      <c r="G54" s="23">
        <f t="shared" ref="G54:P54" si="10">+F54*(1+Inflation_rate)</f>
        <v>51.5</v>
      </c>
      <c r="H54" s="23">
        <f t="shared" si="10"/>
        <v>53.045000000000002</v>
      </c>
      <c r="I54" s="23">
        <f t="shared" si="10"/>
        <v>54.63635</v>
      </c>
      <c r="J54" s="23">
        <f t="shared" si="10"/>
        <v>56.275440500000002</v>
      </c>
      <c r="K54" s="23">
        <f t="shared" si="10"/>
        <v>57.963703715000001</v>
      </c>
      <c r="L54" s="23">
        <f t="shared" si="10"/>
        <v>59.702614826450002</v>
      </c>
      <c r="M54" s="23">
        <f t="shared" si="10"/>
        <v>61.493693271243501</v>
      </c>
      <c r="N54" s="23">
        <f t="shared" si="10"/>
        <v>63.338504069380811</v>
      </c>
      <c r="O54" s="23">
        <f t="shared" si="10"/>
        <v>65.238659191462233</v>
      </c>
      <c r="P54" s="23">
        <f t="shared" si="10"/>
        <v>67.195818967206108</v>
      </c>
    </row>
    <row r="55" spans="2:16" x14ac:dyDescent="0.2">
      <c r="C55" s="37" t="s">
        <v>26</v>
      </c>
      <c r="F55" s="23">
        <f>6*75</f>
        <v>450</v>
      </c>
      <c r="G55" s="23">
        <f t="shared" ref="G55:P55" si="11">+F55*(1+Inflation_rate)</f>
        <v>463.5</v>
      </c>
      <c r="H55" s="23">
        <f t="shared" si="11"/>
        <v>477.40500000000003</v>
      </c>
      <c r="I55" s="23">
        <f t="shared" si="11"/>
        <v>491.72715000000005</v>
      </c>
      <c r="J55" s="23">
        <f t="shared" si="11"/>
        <v>506.47896450000007</v>
      </c>
      <c r="K55" s="23">
        <f t="shared" si="11"/>
        <v>521.67333343500013</v>
      </c>
      <c r="L55" s="23">
        <f t="shared" si="11"/>
        <v>537.32353343805016</v>
      </c>
      <c r="M55" s="23">
        <f t="shared" si="11"/>
        <v>553.44323944119174</v>
      </c>
      <c r="N55" s="23">
        <f t="shared" si="11"/>
        <v>570.04653662442752</v>
      </c>
      <c r="O55" s="23">
        <f t="shared" si="11"/>
        <v>587.14793272316035</v>
      </c>
      <c r="P55" s="23">
        <f t="shared" si="11"/>
        <v>604.76237070485513</v>
      </c>
    </row>
    <row r="56" spans="2:16" x14ac:dyDescent="0.2">
      <c r="C56" s="37" t="s">
        <v>27</v>
      </c>
      <c r="F56" s="23">
        <v>600</v>
      </c>
      <c r="G56" s="23">
        <f t="shared" ref="G56:P56" si="12">+F56*(1+Inflation_rate)</f>
        <v>618</v>
      </c>
      <c r="H56" s="23">
        <f t="shared" si="12"/>
        <v>636.54</v>
      </c>
      <c r="I56" s="23">
        <f t="shared" si="12"/>
        <v>655.63620000000003</v>
      </c>
      <c r="J56" s="23">
        <f t="shared" si="12"/>
        <v>675.30528600000002</v>
      </c>
      <c r="K56" s="23">
        <f t="shared" si="12"/>
        <v>695.56444457999999</v>
      </c>
      <c r="L56" s="23">
        <f t="shared" si="12"/>
        <v>716.43137791740003</v>
      </c>
      <c r="M56" s="23">
        <f t="shared" si="12"/>
        <v>737.92431925492201</v>
      </c>
      <c r="N56" s="23">
        <f t="shared" si="12"/>
        <v>760.06204883256964</v>
      </c>
      <c r="O56" s="23">
        <f t="shared" si="12"/>
        <v>782.86391029754679</v>
      </c>
      <c r="P56" s="23">
        <f t="shared" si="12"/>
        <v>806.34982760647324</v>
      </c>
    </row>
    <row r="57" spans="2:16" x14ac:dyDescent="0.2">
      <c r="C57" s="37" t="s">
        <v>28</v>
      </c>
      <c r="F57" s="23">
        <f>800+300</f>
        <v>1100</v>
      </c>
      <c r="G57" s="23">
        <f t="shared" ref="G57:P57" si="13">+F57*(1+Inflation_rate)</f>
        <v>1133</v>
      </c>
      <c r="H57" s="23">
        <f t="shared" si="13"/>
        <v>1166.99</v>
      </c>
      <c r="I57" s="23">
        <f t="shared" si="13"/>
        <v>1201.9997000000001</v>
      </c>
      <c r="J57" s="23">
        <f t="shared" si="13"/>
        <v>1238.0596910000002</v>
      </c>
      <c r="K57" s="23">
        <f t="shared" si="13"/>
        <v>1275.2014817300003</v>
      </c>
      <c r="L57" s="23">
        <f t="shared" si="13"/>
        <v>1313.4575261819004</v>
      </c>
      <c r="M57" s="23">
        <f t="shared" si="13"/>
        <v>1352.8612519673575</v>
      </c>
      <c r="N57" s="23">
        <f t="shared" si="13"/>
        <v>1393.4470895263782</v>
      </c>
      <c r="O57" s="23">
        <f t="shared" si="13"/>
        <v>1435.2505022121695</v>
      </c>
      <c r="P57" s="23">
        <f t="shared" si="13"/>
        <v>1478.3080172785346</v>
      </c>
    </row>
    <row r="58" spans="2:16" x14ac:dyDescent="0.2">
      <c r="C58" s="37" t="s">
        <v>29</v>
      </c>
      <c r="F58" s="23">
        <v>500</v>
      </c>
      <c r="G58" s="23">
        <f t="shared" ref="G58:P58" si="14">+F58*(1+Inflation_rate)</f>
        <v>515</v>
      </c>
      <c r="H58" s="23">
        <f t="shared" si="14"/>
        <v>530.45000000000005</v>
      </c>
      <c r="I58" s="23">
        <f t="shared" si="14"/>
        <v>546.36350000000004</v>
      </c>
      <c r="J58" s="23">
        <f t="shared" si="14"/>
        <v>562.75440500000002</v>
      </c>
      <c r="K58" s="23">
        <f t="shared" si="14"/>
        <v>579.63703715000008</v>
      </c>
      <c r="L58" s="23">
        <f t="shared" si="14"/>
        <v>597.02614826450008</v>
      </c>
      <c r="M58" s="23">
        <f t="shared" si="14"/>
        <v>614.93693271243512</v>
      </c>
      <c r="N58" s="23">
        <f t="shared" si="14"/>
        <v>633.38504069380815</v>
      </c>
      <c r="O58" s="23">
        <f t="shared" si="14"/>
        <v>652.38659191462239</v>
      </c>
      <c r="P58" s="23">
        <f t="shared" si="14"/>
        <v>671.95818967206105</v>
      </c>
    </row>
    <row r="59" spans="2:16" x14ac:dyDescent="0.2">
      <c r="C59" s="37" t="s">
        <v>30</v>
      </c>
      <c r="F59" s="23">
        <v>3600</v>
      </c>
      <c r="G59" s="23">
        <f t="shared" ref="G59:P59" si="15">+F59*(1+Inflation_rate)</f>
        <v>3708</v>
      </c>
      <c r="H59" s="23">
        <f t="shared" si="15"/>
        <v>3819.2400000000002</v>
      </c>
      <c r="I59" s="23">
        <f t="shared" si="15"/>
        <v>3933.8172000000004</v>
      </c>
      <c r="J59" s="23">
        <f t="shared" si="15"/>
        <v>4051.8317160000006</v>
      </c>
      <c r="K59" s="23">
        <f t="shared" si="15"/>
        <v>4173.3866674800011</v>
      </c>
      <c r="L59" s="23">
        <f t="shared" si="15"/>
        <v>4298.5882675044013</v>
      </c>
      <c r="M59" s="23">
        <f t="shared" si="15"/>
        <v>4427.5459155295339</v>
      </c>
      <c r="N59" s="23">
        <f t="shared" si="15"/>
        <v>4560.3722929954201</v>
      </c>
      <c r="O59" s="23">
        <f t="shared" si="15"/>
        <v>4697.1834617852828</v>
      </c>
      <c r="P59" s="23">
        <f t="shared" si="15"/>
        <v>4838.098965638841</v>
      </c>
    </row>
    <row r="60" spans="2:16" x14ac:dyDescent="0.2">
      <c r="C60" s="37" t="s">
        <v>31</v>
      </c>
      <c r="F60" s="23">
        <v>500</v>
      </c>
      <c r="G60" s="23">
        <f t="shared" ref="G60:P60" si="16">+F60*(1+Inflation_rate)</f>
        <v>515</v>
      </c>
      <c r="H60" s="23">
        <f t="shared" si="16"/>
        <v>530.45000000000005</v>
      </c>
      <c r="I60" s="23">
        <f t="shared" si="16"/>
        <v>546.36350000000004</v>
      </c>
      <c r="J60" s="23">
        <f t="shared" si="16"/>
        <v>562.75440500000002</v>
      </c>
      <c r="K60" s="23">
        <f t="shared" si="16"/>
        <v>579.63703715000008</v>
      </c>
      <c r="L60" s="23">
        <f t="shared" si="16"/>
        <v>597.02614826450008</v>
      </c>
      <c r="M60" s="23">
        <f t="shared" si="16"/>
        <v>614.93693271243512</v>
      </c>
      <c r="N60" s="23">
        <f t="shared" si="16"/>
        <v>633.38504069380815</v>
      </c>
      <c r="O60" s="23">
        <f t="shared" si="16"/>
        <v>652.38659191462239</v>
      </c>
      <c r="P60" s="23">
        <f t="shared" si="16"/>
        <v>671.95818967206105</v>
      </c>
    </row>
    <row r="61" spans="2:16" x14ac:dyDescent="0.2">
      <c r="C61" s="37" t="s">
        <v>32</v>
      </c>
      <c r="F61" s="23">
        <v>1200</v>
      </c>
      <c r="G61" s="23">
        <f t="shared" ref="G61:P61" si="17">+F61*(1+Inflation_rate)</f>
        <v>1236</v>
      </c>
      <c r="H61" s="23">
        <f t="shared" si="17"/>
        <v>1273.08</v>
      </c>
      <c r="I61" s="23">
        <f t="shared" si="17"/>
        <v>1311.2724000000001</v>
      </c>
      <c r="J61" s="23">
        <f t="shared" si="17"/>
        <v>1350.610572</v>
      </c>
      <c r="K61" s="23">
        <f t="shared" si="17"/>
        <v>1391.12888916</v>
      </c>
      <c r="L61" s="23">
        <f t="shared" si="17"/>
        <v>1432.8627558348001</v>
      </c>
      <c r="M61" s="23">
        <f t="shared" si="17"/>
        <v>1475.848638509844</v>
      </c>
      <c r="N61" s="23">
        <f t="shared" si="17"/>
        <v>1520.1240976651393</v>
      </c>
      <c r="O61" s="23">
        <f t="shared" si="17"/>
        <v>1565.7278205950936</v>
      </c>
      <c r="P61" s="23">
        <f t="shared" si="17"/>
        <v>1612.6996552129465</v>
      </c>
    </row>
    <row r="62" spans="2:16" x14ac:dyDescent="0.2">
      <c r="C62" s="37" t="s">
        <v>33</v>
      </c>
      <c r="F62" s="23">
        <v>3000</v>
      </c>
      <c r="G62" s="23">
        <f t="shared" ref="G62:P62" si="18">+F62*(1+Inflation_rate)</f>
        <v>3090</v>
      </c>
      <c r="H62" s="23">
        <f t="shared" si="18"/>
        <v>3182.7000000000003</v>
      </c>
      <c r="I62" s="23">
        <f t="shared" si="18"/>
        <v>3278.1810000000005</v>
      </c>
      <c r="J62" s="23">
        <f t="shared" si="18"/>
        <v>3376.5264300000008</v>
      </c>
      <c r="K62" s="23">
        <f t="shared" si="18"/>
        <v>3477.8222229000007</v>
      </c>
      <c r="L62" s="23">
        <f t="shared" si="18"/>
        <v>3582.1568895870009</v>
      </c>
      <c r="M62" s="23">
        <f t="shared" si="18"/>
        <v>3689.621596274611</v>
      </c>
      <c r="N62" s="23">
        <f t="shared" si="18"/>
        <v>3800.3102441628494</v>
      </c>
      <c r="O62" s="23">
        <f t="shared" si="18"/>
        <v>3914.3195514877348</v>
      </c>
      <c r="P62" s="23">
        <f t="shared" si="18"/>
        <v>4031.7491380323668</v>
      </c>
    </row>
    <row r="63" spans="2:16" x14ac:dyDescent="0.2">
      <c r="C63" s="37" t="s">
        <v>34</v>
      </c>
      <c r="F63" s="23">
        <v>300</v>
      </c>
      <c r="G63" s="23">
        <f t="shared" ref="G63:P63" si="19">+F63*(1+Inflation_rate)</f>
        <v>309</v>
      </c>
      <c r="H63" s="23">
        <f t="shared" si="19"/>
        <v>318.27</v>
      </c>
      <c r="I63" s="23">
        <f t="shared" si="19"/>
        <v>327.81810000000002</v>
      </c>
      <c r="J63" s="23">
        <f t="shared" si="19"/>
        <v>337.65264300000001</v>
      </c>
      <c r="K63" s="23">
        <f t="shared" si="19"/>
        <v>347.78222228999999</v>
      </c>
      <c r="L63" s="23">
        <f t="shared" si="19"/>
        <v>358.21568895870001</v>
      </c>
      <c r="M63" s="23">
        <f t="shared" si="19"/>
        <v>368.96215962746101</v>
      </c>
      <c r="N63" s="23">
        <f t="shared" si="19"/>
        <v>380.03102441628482</v>
      </c>
      <c r="O63" s="23">
        <f t="shared" si="19"/>
        <v>391.4319551487734</v>
      </c>
      <c r="P63" s="23">
        <f t="shared" si="19"/>
        <v>403.17491380323662</v>
      </c>
    </row>
    <row r="64" spans="2:16" x14ac:dyDescent="0.2">
      <c r="C64" s="37" t="s">
        <v>35</v>
      </c>
      <c r="F64" s="23">
        <v>125</v>
      </c>
      <c r="G64" s="23">
        <f t="shared" ref="G64:P64" si="20">+F64*(1+Inflation_rate)</f>
        <v>128.75</v>
      </c>
      <c r="H64" s="23">
        <f t="shared" si="20"/>
        <v>132.61250000000001</v>
      </c>
      <c r="I64" s="23">
        <f t="shared" si="20"/>
        <v>136.59087500000001</v>
      </c>
      <c r="J64" s="23">
        <f t="shared" si="20"/>
        <v>140.68860125</v>
      </c>
      <c r="K64" s="23">
        <f t="shared" si="20"/>
        <v>144.90925928750002</v>
      </c>
      <c r="L64" s="23">
        <f t="shared" si="20"/>
        <v>149.25653706612502</v>
      </c>
      <c r="M64" s="23">
        <f t="shared" si="20"/>
        <v>153.73423317810878</v>
      </c>
      <c r="N64" s="23">
        <f t="shared" si="20"/>
        <v>158.34626017345204</v>
      </c>
      <c r="O64" s="23">
        <f t="shared" si="20"/>
        <v>163.0966479786556</v>
      </c>
      <c r="P64" s="23">
        <f t="shared" si="20"/>
        <v>167.98954741801526</v>
      </c>
    </row>
    <row r="65" spans="2:16" x14ac:dyDescent="0.2">
      <c r="C65" s="39" t="s">
        <v>36</v>
      </c>
      <c r="D65" s="39"/>
      <c r="E65" s="39"/>
      <c r="F65" s="24">
        <f t="shared" ref="F65:P65" si="21">SUM(F53:F64)</f>
        <v>11525</v>
      </c>
      <c r="G65" s="24">
        <f t="shared" si="21"/>
        <v>11870.75</v>
      </c>
      <c r="H65" s="24">
        <f t="shared" si="21"/>
        <v>12226.872500000001</v>
      </c>
      <c r="I65" s="24">
        <f t="shared" si="21"/>
        <v>12593.678675000003</v>
      </c>
      <c r="J65" s="24">
        <f t="shared" si="21"/>
        <v>12971.489035249999</v>
      </c>
      <c r="K65" s="24">
        <f t="shared" si="21"/>
        <v>13360.633706307501</v>
      </c>
      <c r="L65" s="24">
        <f t="shared" si="21"/>
        <v>13761.452717496728</v>
      </c>
      <c r="M65" s="24">
        <f t="shared" si="21"/>
        <v>14174.296299021633</v>
      </c>
      <c r="N65" s="24">
        <f t="shared" si="21"/>
        <v>14599.525187992278</v>
      </c>
      <c r="O65" s="24">
        <f t="shared" si="21"/>
        <v>15037.510943632049</v>
      </c>
      <c r="P65" s="24">
        <f t="shared" si="21"/>
        <v>15488.63627194101</v>
      </c>
    </row>
    <row r="67" spans="2:16" ht="15.75" thickBot="1" x14ac:dyDescent="0.25">
      <c r="B67" t="s">
        <v>37</v>
      </c>
      <c r="F67" s="25">
        <f t="shared" ref="F67:P67" si="22">+F50-F65</f>
        <v>42012.25</v>
      </c>
      <c r="G67" s="25">
        <f t="shared" si="22"/>
        <v>43272.6175</v>
      </c>
      <c r="H67" s="25">
        <f t="shared" si="22"/>
        <v>44570.796024999989</v>
      </c>
      <c r="I67" s="25">
        <f t="shared" si="22"/>
        <v>45907.919905750001</v>
      </c>
      <c r="J67" s="25">
        <f t="shared" si="22"/>
        <v>47285.157502922506</v>
      </c>
      <c r="K67" s="25">
        <f t="shared" si="22"/>
        <v>48703.712228010176</v>
      </c>
      <c r="L67" s="25">
        <f t="shared" si="22"/>
        <v>50164.823594850488</v>
      </c>
      <c r="M67" s="25">
        <f t="shared" si="22"/>
        <v>51669.768302696</v>
      </c>
      <c r="N67" s="25">
        <f t="shared" si="22"/>
        <v>53219.861351776875</v>
      </c>
      <c r="O67" s="25">
        <f t="shared" si="22"/>
        <v>54816.457192330185</v>
      </c>
      <c r="P67" s="25">
        <f t="shared" si="22"/>
        <v>56460.950908100087</v>
      </c>
    </row>
    <row r="68" spans="2:16" ht="15.75" thickTop="1" x14ac:dyDescent="0.2"/>
    <row r="69" spans="2:16" ht="15.75" x14ac:dyDescent="0.25">
      <c r="B69" s="8" t="s">
        <v>92</v>
      </c>
    </row>
    <row r="71" spans="2:16" ht="15.75" thickBot="1" x14ac:dyDescent="0.25">
      <c r="B71" t="s">
        <v>82</v>
      </c>
      <c r="D71" s="3"/>
      <c r="F71" s="25">
        <f>PMT(Loan_interest_rate/12,Loan_term,Loan_amount)*12</f>
        <v>-40430.649980707924</v>
      </c>
      <c r="G71" s="25">
        <f t="shared" ref="G71:P71" si="23">PMT(Loan_interest_rate/12,Loan_term,Loan_amount)*12</f>
        <v>-40430.649980707924</v>
      </c>
      <c r="H71" s="25">
        <f t="shared" si="23"/>
        <v>-40430.649980707924</v>
      </c>
      <c r="I71" s="25">
        <f t="shared" si="23"/>
        <v>-40430.649980707924</v>
      </c>
      <c r="J71" s="25">
        <f t="shared" si="23"/>
        <v>-40430.649980707924</v>
      </c>
      <c r="K71" s="25">
        <f t="shared" si="23"/>
        <v>-40430.649980707924</v>
      </c>
      <c r="L71" s="25">
        <f t="shared" si="23"/>
        <v>-40430.649980707924</v>
      </c>
      <c r="M71" s="25">
        <f t="shared" si="23"/>
        <v>-40430.649980707924</v>
      </c>
      <c r="N71" s="25">
        <f t="shared" si="23"/>
        <v>-40430.649980707924</v>
      </c>
      <c r="O71" s="25">
        <f t="shared" si="23"/>
        <v>-40430.649980707924</v>
      </c>
      <c r="P71" s="25">
        <f t="shared" si="23"/>
        <v>-40430.649980707924</v>
      </c>
    </row>
    <row r="72" spans="2:16" ht="15.75" thickTop="1" x14ac:dyDescent="0.2"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6" x14ac:dyDescent="0.2">
      <c r="B73" t="s">
        <v>44</v>
      </c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6" x14ac:dyDescent="0.2">
      <c r="C74" s="37" t="s">
        <v>45</v>
      </c>
      <c r="E74" s="23">
        <f>-(Down_payment+Closing_costs+Loan_fee)</f>
        <v>-140000</v>
      </c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">
      <c r="C75" t="s">
        <v>37</v>
      </c>
      <c r="D75" s="4"/>
      <c r="F75" s="23">
        <f>F67</f>
        <v>42012.25</v>
      </c>
      <c r="G75" s="23">
        <f>+G67</f>
        <v>43272.6175</v>
      </c>
      <c r="H75" s="23">
        <f t="shared" ref="H75:P75" si="24">+H67</f>
        <v>44570.796024999989</v>
      </c>
      <c r="I75" s="23">
        <f t="shared" si="24"/>
        <v>45907.919905750001</v>
      </c>
      <c r="J75" s="23">
        <f t="shared" si="24"/>
        <v>47285.157502922506</v>
      </c>
      <c r="K75" s="23">
        <f t="shared" si="24"/>
        <v>48703.712228010176</v>
      </c>
      <c r="L75" s="23">
        <f t="shared" si="24"/>
        <v>50164.823594850488</v>
      </c>
      <c r="M75" s="23">
        <f t="shared" si="24"/>
        <v>51669.768302696</v>
      </c>
      <c r="N75" s="23">
        <f t="shared" si="24"/>
        <v>53219.861351776875</v>
      </c>
      <c r="O75" s="23">
        <f t="shared" si="24"/>
        <v>54816.457192330185</v>
      </c>
      <c r="P75" s="23">
        <f t="shared" si="24"/>
        <v>56460.950908100087</v>
      </c>
    </row>
    <row r="76" spans="2:16" x14ac:dyDescent="0.2">
      <c r="C76" s="36" t="s">
        <v>43</v>
      </c>
      <c r="F76" s="23">
        <f>+F71</f>
        <v>-40430.649980707924</v>
      </c>
      <c r="G76" s="23">
        <f t="shared" ref="G76:P76" si="25">+G71</f>
        <v>-40430.649980707924</v>
      </c>
      <c r="H76" s="23">
        <f t="shared" si="25"/>
        <v>-40430.649980707924</v>
      </c>
      <c r="I76" s="23">
        <f t="shared" si="25"/>
        <v>-40430.649980707924</v>
      </c>
      <c r="J76" s="23">
        <f t="shared" si="25"/>
        <v>-40430.649980707924</v>
      </c>
      <c r="K76" s="23">
        <f t="shared" si="25"/>
        <v>-40430.649980707924</v>
      </c>
      <c r="L76" s="23">
        <f t="shared" si="25"/>
        <v>-40430.649980707924</v>
      </c>
      <c r="M76" s="23">
        <f t="shared" si="25"/>
        <v>-40430.649980707924</v>
      </c>
      <c r="N76" s="23">
        <f t="shared" si="25"/>
        <v>-40430.649980707924</v>
      </c>
      <c r="O76" s="23">
        <f t="shared" si="25"/>
        <v>-40430.649980707924</v>
      </c>
      <c r="P76" s="23">
        <f t="shared" si="25"/>
        <v>-40430.649980707924</v>
      </c>
    </row>
    <row r="77" spans="2:16" x14ac:dyDescent="0.2">
      <c r="C77" s="36" t="s">
        <v>46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23">
        <f>+P67/Exit_cap_rate</f>
        <v>705761.88635125104</v>
      </c>
    </row>
    <row r="78" spans="2:16" x14ac:dyDescent="0.2">
      <c r="C78" s="36" t="s">
        <v>56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23">
        <f>+P77*-Exit_selling_costs</f>
        <v>-35288.094317562551</v>
      </c>
    </row>
    <row r="79" spans="2:16" x14ac:dyDescent="0.2">
      <c r="C79" s="36" t="s">
        <v>47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23">
        <f>-'Loan Amortization Schedule'!F123</f>
        <v>-314024.36420884577</v>
      </c>
    </row>
    <row r="80" spans="2:16" ht="15.75" thickBot="1" x14ac:dyDescent="0.25">
      <c r="C80" s="39" t="s">
        <v>48</v>
      </c>
      <c r="D80" s="39"/>
      <c r="E80" s="26">
        <f>SUM(E74:E79)</f>
        <v>-140000</v>
      </c>
      <c r="F80" s="26">
        <f>SUM(F74:F79)</f>
        <v>1581.6000192920765</v>
      </c>
      <c r="G80" s="26">
        <f t="shared" ref="G80:P80" si="26">SUM(G74:G79)</f>
        <v>2841.9675192920768</v>
      </c>
      <c r="H80" s="26">
        <f t="shared" si="26"/>
        <v>4140.1460442920652</v>
      </c>
      <c r="I80" s="26">
        <f t="shared" si="26"/>
        <v>5477.2699250420774</v>
      </c>
      <c r="J80" s="26">
        <f t="shared" si="26"/>
        <v>6854.5075222145824</v>
      </c>
      <c r="K80" s="26">
        <f t="shared" si="26"/>
        <v>8273.0622473022522</v>
      </c>
      <c r="L80" s="26">
        <f t="shared" si="26"/>
        <v>9734.1736141425645</v>
      </c>
      <c r="M80" s="26">
        <f t="shared" si="26"/>
        <v>11239.118321988077</v>
      </c>
      <c r="N80" s="26">
        <f t="shared" si="26"/>
        <v>12789.211371068952</v>
      </c>
      <c r="O80" s="26">
        <f t="shared" si="26"/>
        <v>14385.807211622261</v>
      </c>
      <c r="P80" s="26">
        <f t="shared" si="26"/>
        <v>372479.72875223495</v>
      </c>
    </row>
    <row r="81" spans="2:16" ht="16.5" thickTop="1" thickBot="1" x14ac:dyDescent="0.25"/>
    <row r="82" spans="2:16" ht="16.5" thickBot="1" x14ac:dyDescent="0.3">
      <c r="B82" s="21" t="s">
        <v>57</v>
      </c>
      <c r="C82" s="7"/>
      <c r="D82" s="18">
        <f>IRR(E80:P80,Inflation_rate+Exit_cap_rate)</f>
        <v>0.12278848469976955</v>
      </c>
    </row>
    <row r="83" spans="2:16" ht="15.75" thickBot="1" x14ac:dyDescent="0.25"/>
    <row r="84" spans="2:16" ht="16.5" thickBot="1" x14ac:dyDescent="0.3">
      <c r="B84" s="21" t="s">
        <v>58</v>
      </c>
      <c r="C84" s="20"/>
      <c r="D84" s="19">
        <f>NPV(Pretax_discount_rate,E80:P80)/(1+Pretax_discount_rate)</f>
        <v>2751.64530531422</v>
      </c>
    </row>
    <row r="86" spans="2:16" ht="15.75" x14ac:dyDescent="0.25">
      <c r="B86" s="8" t="s">
        <v>93</v>
      </c>
    </row>
    <row r="88" spans="2:16" x14ac:dyDescent="0.2">
      <c r="B88" t="s">
        <v>59</v>
      </c>
    </row>
    <row r="89" spans="2:16" x14ac:dyDescent="0.2">
      <c r="C89" s="36" t="s">
        <v>37</v>
      </c>
      <c r="F89" s="23">
        <f>+F67</f>
        <v>42012.25</v>
      </c>
      <c r="G89" s="23">
        <f t="shared" ref="G89:P89" si="27">+G67</f>
        <v>43272.6175</v>
      </c>
      <c r="H89" s="23">
        <f t="shared" si="27"/>
        <v>44570.796024999989</v>
      </c>
      <c r="I89" s="23">
        <f t="shared" si="27"/>
        <v>45907.919905750001</v>
      </c>
      <c r="J89" s="23">
        <f t="shared" si="27"/>
        <v>47285.157502922506</v>
      </c>
      <c r="K89" s="23">
        <f t="shared" si="27"/>
        <v>48703.712228010176</v>
      </c>
      <c r="L89" s="23">
        <f t="shared" si="27"/>
        <v>50164.823594850488</v>
      </c>
      <c r="M89" s="23">
        <f t="shared" si="27"/>
        <v>51669.768302696</v>
      </c>
      <c r="N89" s="23">
        <f t="shared" si="27"/>
        <v>53219.861351776875</v>
      </c>
      <c r="O89" s="23">
        <f t="shared" si="27"/>
        <v>54816.457192330185</v>
      </c>
      <c r="P89" s="23">
        <f t="shared" si="27"/>
        <v>56460.950908100087</v>
      </c>
    </row>
    <row r="90" spans="2:16" x14ac:dyDescent="0.2">
      <c r="C90" s="36" t="s">
        <v>60</v>
      </c>
      <c r="F90" s="23">
        <f>SUM('Loan Amortization Schedule'!D4:D15)</f>
        <v>-25903.752628627804</v>
      </c>
      <c r="G90" s="23">
        <f>SUM('Loan Amortization Schedule'!D16:D27)</f>
        <v>-25122.468680736783</v>
      </c>
      <c r="H90" s="23">
        <f>SUM('Loan Amortization Schedule'!D28:D39)</f>
        <v>-24299.165808058304</v>
      </c>
      <c r="I90" s="23">
        <f>SUM('Loan Amortization Schedule'!D40:D51)</f>
        <v>-23431.584153539021</v>
      </c>
      <c r="J90" s="23">
        <f>SUM('Loan Amortization Schedule'!D52:D63)</f>
        <v>-22517.342320749565</v>
      </c>
      <c r="K90" s="23">
        <f>SUM('Loan Amortization Schedule'!D64:D75)</f>
        <v>-21553.930837267533</v>
      </c>
      <c r="L90" s="23">
        <f>SUM('Loan Amortization Schedule'!D76:D87)</f>
        <v>-20538.705266508929</v>
      </c>
      <c r="M90" s="23">
        <f>SUM('Loan Amortization Schedule'!D88:D99)</f>
        <v>-19468.878949100963</v>
      </c>
      <c r="N90" s="23">
        <f>SUM('Loan Amortization Schedule'!D100:D111)</f>
        <v>-18341.515353872102</v>
      </c>
      <c r="O90" s="23">
        <f>SUM('Loan Amortization Schedule'!D112:D123)</f>
        <v>-17153.520017463979</v>
      </c>
      <c r="P90" s="23">
        <f>SUM('Loan Amortization Schedule'!D124:D135)</f>
        <v>-15901.632050440403</v>
      </c>
    </row>
    <row r="91" spans="2:16" x14ac:dyDescent="0.2">
      <c r="C91" s="36" t="s">
        <v>69</v>
      </c>
      <c r="F91" s="23">
        <f t="shared" ref="F91:P91" si="28">-Depreciable_basis/27.5</f>
        <v>-18181.81818181818</v>
      </c>
      <c r="G91" s="23">
        <f t="shared" si="28"/>
        <v>-18181.81818181818</v>
      </c>
      <c r="H91" s="23">
        <f t="shared" si="28"/>
        <v>-18181.81818181818</v>
      </c>
      <c r="I91" s="23">
        <f t="shared" si="28"/>
        <v>-18181.81818181818</v>
      </c>
      <c r="J91" s="23">
        <f t="shared" si="28"/>
        <v>-18181.81818181818</v>
      </c>
      <c r="K91" s="23">
        <f t="shared" si="28"/>
        <v>-18181.81818181818</v>
      </c>
      <c r="L91" s="23">
        <f t="shared" si="28"/>
        <v>-18181.81818181818</v>
      </c>
      <c r="M91" s="23">
        <f t="shared" si="28"/>
        <v>-18181.81818181818</v>
      </c>
      <c r="N91" s="23">
        <f t="shared" si="28"/>
        <v>-18181.81818181818</v>
      </c>
      <c r="O91" s="23">
        <f t="shared" si="28"/>
        <v>-18181.81818181818</v>
      </c>
      <c r="P91" s="23">
        <f t="shared" si="28"/>
        <v>-18181.81818181818</v>
      </c>
    </row>
    <row r="92" spans="2:16" x14ac:dyDescent="0.2">
      <c r="C92" s="36" t="s">
        <v>70</v>
      </c>
      <c r="F92" s="23">
        <f t="shared" ref="F92:O92" si="29">-Loan_fee/Loan_term*12</f>
        <v>-500</v>
      </c>
      <c r="G92" s="23">
        <f t="shared" si="29"/>
        <v>-500</v>
      </c>
      <c r="H92" s="23">
        <f t="shared" si="29"/>
        <v>-500</v>
      </c>
      <c r="I92" s="23">
        <f t="shared" si="29"/>
        <v>-500</v>
      </c>
      <c r="J92" s="23">
        <f t="shared" si="29"/>
        <v>-500</v>
      </c>
      <c r="K92" s="23">
        <f t="shared" si="29"/>
        <v>-500</v>
      </c>
      <c r="L92" s="23">
        <f t="shared" si="29"/>
        <v>-500</v>
      </c>
      <c r="M92" s="23">
        <f t="shared" si="29"/>
        <v>-500</v>
      </c>
      <c r="N92" s="23">
        <f t="shared" si="29"/>
        <v>-500</v>
      </c>
      <c r="O92" s="23">
        <f t="shared" si="29"/>
        <v>-500</v>
      </c>
      <c r="P92" s="23">
        <f>-Loan_fee-SUM(G92:O92)</f>
        <v>-5500</v>
      </c>
    </row>
    <row r="93" spans="2:16" ht="15.75" thickBot="1" x14ac:dyDescent="0.25">
      <c r="C93" s="39" t="s">
        <v>71</v>
      </c>
      <c r="D93" s="39"/>
      <c r="E93" s="39"/>
      <c r="F93" s="26">
        <f>SUM(F89:F92)</f>
        <v>-2573.3208104459845</v>
      </c>
      <c r="G93" s="26">
        <f>SUM(G89:G92)</f>
        <v>-531.6693625549633</v>
      </c>
      <c r="H93" s="26">
        <f t="shared" ref="H93:P93" si="30">SUM(H89:H92)</f>
        <v>1589.8120351235048</v>
      </c>
      <c r="I93" s="26">
        <f t="shared" si="30"/>
        <v>3794.5175703927998</v>
      </c>
      <c r="J93" s="26">
        <f t="shared" si="30"/>
        <v>6085.9970003547605</v>
      </c>
      <c r="K93" s="26">
        <f t="shared" si="30"/>
        <v>8467.9632089244624</v>
      </c>
      <c r="L93" s="26">
        <f t="shared" si="30"/>
        <v>10944.300146523379</v>
      </c>
      <c r="M93" s="26">
        <f t="shared" si="30"/>
        <v>13519.071171776857</v>
      </c>
      <c r="N93" s="26">
        <f t="shared" si="30"/>
        <v>16196.527816086596</v>
      </c>
      <c r="O93" s="26">
        <f t="shared" si="30"/>
        <v>18981.118993048029</v>
      </c>
      <c r="P93" s="26">
        <f t="shared" si="30"/>
        <v>16877.500675841507</v>
      </c>
    </row>
    <row r="94" spans="2:16" ht="15.75" thickTop="1" x14ac:dyDescent="0.2"/>
    <row r="95" spans="2:16" ht="15.75" thickBot="1" x14ac:dyDescent="0.25">
      <c r="B95" t="s">
        <v>72</v>
      </c>
      <c r="F95" s="25">
        <f t="shared" ref="F95:P95" si="31">+F93*Marginal_tax_rate</f>
        <v>-643.33020261149613</v>
      </c>
      <c r="G95" s="25">
        <f t="shared" si="31"/>
        <v>-132.91734063874082</v>
      </c>
      <c r="H95" s="25">
        <f t="shared" si="31"/>
        <v>397.45300878087619</v>
      </c>
      <c r="I95" s="25">
        <f t="shared" si="31"/>
        <v>948.62939259819996</v>
      </c>
      <c r="J95" s="25">
        <f t="shared" si="31"/>
        <v>1521.4992500886901</v>
      </c>
      <c r="K95" s="25">
        <f t="shared" si="31"/>
        <v>2116.9908022311156</v>
      </c>
      <c r="L95" s="25">
        <f t="shared" si="31"/>
        <v>2736.0750366308448</v>
      </c>
      <c r="M95" s="25">
        <f t="shared" si="31"/>
        <v>3379.7677929442143</v>
      </c>
      <c r="N95" s="25">
        <f t="shared" si="31"/>
        <v>4049.1319540216491</v>
      </c>
      <c r="O95" s="25">
        <f t="shared" si="31"/>
        <v>4745.2797482620072</v>
      </c>
      <c r="P95" s="25">
        <f t="shared" si="31"/>
        <v>4219.3751689603769</v>
      </c>
    </row>
    <row r="96" spans="2:16" ht="15.75" thickTop="1" x14ac:dyDescent="0.2"/>
    <row r="97" spans="1:16" ht="15.75" thickBot="1" x14ac:dyDescent="0.25">
      <c r="B97" t="s">
        <v>73</v>
      </c>
      <c r="F97" s="25">
        <f t="shared" ref="F97:P97" si="32">+F75+F76-F95</f>
        <v>2224.9302219035726</v>
      </c>
      <c r="G97" s="25">
        <f t="shared" si="32"/>
        <v>2974.8848599308176</v>
      </c>
      <c r="H97" s="25">
        <f t="shared" si="32"/>
        <v>3742.693035511189</v>
      </c>
      <c r="I97" s="25">
        <f t="shared" si="32"/>
        <v>4528.6405324438774</v>
      </c>
      <c r="J97" s="25">
        <f t="shared" si="32"/>
        <v>5333.0082721258923</v>
      </c>
      <c r="K97" s="25">
        <f t="shared" si="32"/>
        <v>6156.0714450711366</v>
      </c>
      <c r="L97" s="25">
        <f t="shared" si="32"/>
        <v>6998.0985775117197</v>
      </c>
      <c r="M97" s="25">
        <f t="shared" si="32"/>
        <v>7859.3505290438625</v>
      </c>
      <c r="N97" s="25">
        <f t="shared" si="32"/>
        <v>8740.0794170473018</v>
      </c>
      <c r="O97" s="25">
        <f t="shared" si="32"/>
        <v>9640.527463360253</v>
      </c>
      <c r="P97" s="25">
        <f t="shared" si="32"/>
        <v>11810.925758431786</v>
      </c>
    </row>
    <row r="98" spans="1:16" ht="15.75" thickTop="1" x14ac:dyDescent="0.2"/>
    <row r="99" spans="1:16" x14ac:dyDescent="0.2">
      <c r="B99" t="s">
        <v>74</v>
      </c>
    </row>
    <row r="100" spans="1:16" x14ac:dyDescent="0.2">
      <c r="C100" s="36" t="s">
        <v>75</v>
      </c>
      <c r="E100" s="23">
        <f>+E74</f>
        <v>-140000</v>
      </c>
    </row>
    <row r="101" spans="1:16" x14ac:dyDescent="0.2">
      <c r="C101" s="36" t="s">
        <v>46</v>
      </c>
      <c r="P101" s="23">
        <f>+P77</f>
        <v>705761.88635125104</v>
      </c>
    </row>
    <row r="102" spans="1:16" x14ac:dyDescent="0.2">
      <c r="C102" s="36" t="s">
        <v>56</v>
      </c>
      <c r="P102" s="23">
        <f>+P78</f>
        <v>-35288.094317562551</v>
      </c>
    </row>
    <row r="103" spans="1:16" x14ac:dyDescent="0.2">
      <c r="C103" s="36" t="s">
        <v>47</v>
      </c>
      <c r="P103" s="23">
        <f>+P79</f>
        <v>-314024.36420884577</v>
      </c>
    </row>
    <row r="104" spans="1:16" x14ac:dyDescent="0.2">
      <c r="C104" s="36" t="s">
        <v>76</v>
      </c>
      <c r="P104" s="23">
        <f>(+P101+P102-(Purchase_price+Closing_costs+SUM(G91:P91)))*-Cap_gain_rate</f>
        <v>-33343.796077780542</v>
      </c>
    </row>
    <row r="105" spans="1:16" ht="15.75" thickBot="1" x14ac:dyDescent="0.25">
      <c r="B105" s="39" t="s">
        <v>81</v>
      </c>
      <c r="C105" s="39"/>
      <c r="D105" s="39"/>
      <c r="E105" s="26">
        <f t="shared" ref="E105:P105" si="33">SUM(E97:E104)</f>
        <v>-140000</v>
      </c>
      <c r="F105" s="26">
        <f t="shared" si="33"/>
        <v>2224.9302219035726</v>
      </c>
      <c r="G105" s="26">
        <f t="shared" si="33"/>
        <v>2974.8848599308176</v>
      </c>
      <c r="H105" s="26">
        <f t="shared" si="33"/>
        <v>3742.693035511189</v>
      </c>
      <c r="I105" s="26">
        <f t="shared" si="33"/>
        <v>4528.6405324438774</v>
      </c>
      <c r="J105" s="26">
        <f t="shared" si="33"/>
        <v>5333.0082721258923</v>
      </c>
      <c r="K105" s="26">
        <f t="shared" si="33"/>
        <v>6156.0714450711366</v>
      </c>
      <c r="L105" s="26">
        <f t="shared" si="33"/>
        <v>6998.0985775117197</v>
      </c>
      <c r="M105" s="26">
        <f t="shared" si="33"/>
        <v>7859.3505290438625</v>
      </c>
      <c r="N105" s="26">
        <f t="shared" si="33"/>
        <v>8740.0794170473018</v>
      </c>
      <c r="O105" s="26">
        <f t="shared" si="33"/>
        <v>9640.527463360253</v>
      </c>
      <c r="P105" s="26">
        <f t="shared" si="33"/>
        <v>334916.55750549398</v>
      </c>
    </row>
    <row r="106" spans="1:16" ht="16.5" thickTop="1" thickBot="1" x14ac:dyDescent="0.25">
      <c r="B106" s="7"/>
      <c r="C106" s="7"/>
      <c r="D106" s="7"/>
    </row>
    <row r="107" spans="1:16" ht="16.5" thickBot="1" x14ac:dyDescent="0.3">
      <c r="B107" s="21" t="s">
        <v>77</v>
      </c>
      <c r="C107" s="7"/>
      <c r="D107" s="18">
        <f>IRR(E105:P105,Inflation_rate+Exit_cap_rate)</f>
        <v>0.10711922579193089</v>
      </c>
    </row>
    <row r="108" spans="1:16" ht="15.75" thickBot="1" x14ac:dyDescent="0.25"/>
    <row r="109" spans="1:16" ht="16.5" thickBot="1" x14ac:dyDescent="0.3">
      <c r="B109" s="21" t="s">
        <v>78</v>
      </c>
      <c r="C109" s="20"/>
      <c r="D109" s="19">
        <f>NPV(Aftertax_discount_rate,E105:P105)/(1+Aftertax_discount_rate)</f>
        <v>19729.208927459727</v>
      </c>
    </row>
    <row r="111" spans="1:16" x14ac:dyDescent="0.2">
      <c r="A111" s="10" t="s">
        <v>97</v>
      </c>
    </row>
  </sheetData>
  <mergeCells count="7">
    <mergeCell ref="C27:D27"/>
    <mergeCell ref="A1:P1"/>
    <mergeCell ref="C3:D3"/>
    <mergeCell ref="C7:D7"/>
    <mergeCell ref="C13:D13"/>
    <mergeCell ref="C19:D19"/>
    <mergeCell ref="C23:D23"/>
  </mergeCells>
  <phoneticPr fontId="2" type="noConversion"/>
  <pageMargins left="0.25" right="0.17" top="0.65" bottom="0.48" header="0.32" footer="0.16"/>
  <pageSetup orientation="landscape" r:id="rId1"/>
  <headerFooter alignWithMargins="0">
    <oddHeader>&amp;CMultifamily Real Estate Analysis Template</oddHeader>
    <oddFooter>&amp;CCopyright 2005 by Stephen L. Nelson, CPA PLLC www.stephenlnelson.com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topLeftCell="A112" workbookViewId="0">
      <selection activeCell="D124" sqref="D124:D135"/>
    </sheetView>
  </sheetViews>
  <sheetFormatPr defaultRowHeight="15" x14ac:dyDescent="0.2"/>
  <cols>
    <col min="1" max="1" width="2.77734375" customWidth="1"/>
    <col min="3" max="3" width="11.33203125" customWidth="1"/>
    <col min="4" max="4" width="12.33203125" customWidth="1"/>
    <col min="5" max="5" width="10.33203125" customWidth="1"/>
    <col min="6" max="6" width="12.33203125" customWidth="1"/>
  </cols>
  <sheetData>
    <row r="1" spans="1:15" ht="26.25" thickBot="1" x14ac:dyDescent="0.4">
      <c r="A1" s="42" t="s">
        <v>96</v>
      </c>
      <c r="B1" s="42"/>
      <c r="C1" s="42"/>
      <c r="D1" s="42"/>
      <c r="E1" s="42"/>
      <c r="F1" s="42"/>
      <c r="G1" s="35"/>
      <c r="H1" s="35"/>
      <c r="I1" s="35"/>
      <c r="J1" s="35"/>
      <c r="K1" s="35"/>
      <c r="L1" s="35"/>
      <c r="M1" s="35"/>
      <c r="N1" s="35"/>
      <c r="O1" s="35"/>
    </row>
    <row r="3" spans="1:15" x14ac:dyDescent="0.2"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</row>
    <row r="4" spans="1:15" x14ac:dyDescent="0.2">
      <c r="B4" s="29">
        <v>1</v>
      </c>
      <c r="C4" s="32">
        <f>PMT([0]!Loan_interest_rate/12,[0]!Loan_term,[0]!Loan_amount)</f>
        <v>-3369.22083172566</v>
      </c>
      <c r="D4" s="32">
        <f>-[0]!Loan_interest_rate/12*[0]!Loan_amount</f>
        <v>-2187.5</v>
      </c>
      <c r="E4" s="32">
        <f>+C4-D4</f>
        <v>-1181.72083172566</v>
      </c>
      <c r="F4" s="32">
        <f>+[0]!Loan_amount+E4</f>
        <v>498818.27916827431</v>
      </c>
    </row>
    <row r="5" spans="1:15" x14ac:dyDescent="0.2">
      <c r="B5" s="30">
        <v>2</v>
      </c>
      <c r="C5" s="33">
        <f>IF(B5&lt;=[0]!Loan_term,C4,0)</f>
        <v>-3369.22083172566</v>
      </c>
      <c r="D5" s="33">
        <f>-[0]!Loan_interest_rate/12*F4</f>
        <v>-2182.3299713612</v>
      </c>
      <c r="E5" s="33">
        <f>+C5-D5</f>
        <v>-1186.89086036446</v>
      </c>
      <c r="F5" s="33">
        <f>+F4+E5</f>
        <v>497631.38830790983</v>
      </c>
    </row>
    <row r="6" spans="1:15" x14ac:dyDescent="0.2">
      <c r="B6" s="30">
        <v>3</v>
      </c>
      <c r="C6" s="33">
        <f>IF(B6&lt;=[0]!Loan_term,C5,0)</f>
        <v>-3369.22083172566</v>
      </c>
      <c r="D6" s="33">
        <f>-[0]!Loan_interest_rate/12*F5</f>
        <v>-2177.1373238471051</v>
      </c>
      <c r="E6" s="33">
        <f>+C6-D6</f>
        <v>-1192.0835078785549</v>
      </c>
      <c r="F6" s="33">
        <f>+F5+E6</f>
        <v>496439.3048000313</v>
      </c>
    </row>
    <row r="7" spans="1:15" x14ac:dyDescent="0.2">
      <c r="B7" s="30">
        <v>4</v>
      </c>
      <c r="C7" s="33">
        <f>IF(B7&lt;=[0]!Loan_term,C6,0)</f>
        <v>-3369.22083172566</v>
      </c>
      <c r="D7" s="33">
        <f>-[0]!Loan_interest_rate/12*F6</f>
        <v>-2171.9219585001365</v>
      </c>
      <c r="E7" s="33">
        <f t="shared" ref="E7:E70" si="0">+C7-D7</f>
        <v>-1197.2988732255235</v>
      </c>
      <c r="F7" s="33">
        <f t="shared" ref="F7:F70" si="1">+F6+E7</f>
        <v>495242.00592680578</v>
      </c>
    </row>
    <row r="8" spans="1:15" x14ac:dyDescent="0.2">
      <c r="B8" s="30">
        <v>5</v>
      </c>
      <c r="C8" s="33">
        <f>IF(B8&lt;=[0]!Loan_term,C7,0)</f>
        <v>-3369.22083172566</v>
      </c>
      <c r="D8" s="33">
        <f>-[0]!Loan_interest_rate/12*F7</f>
        <v>-2166.683775929775</v>
      </c>
      <c r="E8" s="33">
        <f t="shared" si="0"/>
        <v>-1202.537055795885</v>
      </c>
      <c r="F8" s="33">
        <f t="shared" si="1"/>
        <v>494039.46887100989</v>
      </c>
    </row>
    <row r="9" spans="1:15" x14ac:dyDescent="0.2">
      <c r="B9" s="30">
        <v>6</v>
      </c>
      <c r="C9" s="33">
        <f>IF(B9&lt;=[0]!Loan_term,C8,0)</f>
        <v>-3369.22083172566</v>
      </c>
      <c r="D9" s="33">
        <f>-[0]!Loan_interest_rate/12*F8</f>
        <v>-2161.4226763106681</v>
      </c>
      <c r="E9" s="33">
        <f t="shared" si="0"/>
        <v>-1207.7981554149919</v>
      </c>
      <c r="F9" s="33">
        <f t="shared" si="1"/>
        <v>492831.6707155949</v>
      </c>
    </row>
    <row r="10" spans="1:15" x14ac:dyDescent="0.2">
      <c r="B10" s="30">
        <v>7</v>
      </c>
      <c r="C10" s="33">
        <f>IF(B10&lt;=[0]!Loan_term,C9,0)</f>
        <v>-3369.22083172566</v>
      </c>
      <c r="D10" s="33">
        <f>-[0]!Loan_interest_rate/12*F9</f>
        <v>-2156.1385593807277</v>
      </c>
      <c r="E10" s="33">
        <f t="shared" si="0"/>
        <v>-1213.0822723449323</v>
      </c>
      <c r="F10" s="33">
        <f t="shared" si="1"/>
        <v>491618.58844324999</v>
      </c>
    </row>
    <row r="11" spans="1:15" x14ac:dyDescent="0.2">
      <c r="B11" s="30">
        <v>8</v>
      </c>
      <c r="C11" s="33">
        <f>IF(B11&lt;=[0]!Loan_term,C10,0)</f>
        <v>-3369.22083172566</v>
      </c>
      <c r="D11" s="33">
        <f>-[0]!Loan_interest_rate/12*F10</f>
        <v>-2150.8313244392184</v>
      </c>
      <c r="E11" s="33">
        <f t="shared" si="0"/>
        <v>-1218.3895072864416</v>
      </c>
      <c r="F11" s="33">
        <f t="shared" si="1"/>
        <v>490400.19893596356</v>
      </c>
    </row>
    <row r="12" spans="1:15" x14ac:dyDescent="0.2">
      <c r="B12" s="30">
        <v>9</v>
      </c>
      <c r="C12" s="33">
        <f>IF(B12&lt;=[0]!Loan_term,C11,0)</f>
        <v>-3369.22083172566</v>
      </c>
      <c r="D12" s="33">
        <f>-[0]!Loan_interest_rate/12*F11</f>
        <v>-2145.5008703448402</v>
      </c>
      <c r="E12" s="33">
        <f t="shared" si="0"/>
        <v>-1223.7199613808198</v>
      </c>
      <c r="F12" s="33">
        <f t="shared" si="1"/>
        <v>489176.47897458274</v>
      </c>
    </row>
    <row r="13" spans="1:15" x14ac:dyDescent="0.2">
      <c r="B13" s="30">
        <v>10</v>
      </c>
      <c r="C13" s="33">
        <f>IF(B13&lt;=[0]!Loan_term,C12,0)</f>
        <v>-3369.22083172566</v>
      </c>
      <c r="D13" s="33">
        <f>-[0]!Loan_interest_rate/12*F12</f>
        <v>-2140.1470955137993</v>
      </c>
      <c r="E13" s="33">
        <f t="shared" si="0"/>
        <v>-1229.0737362118607</v>
      </c>
      <c r="F13" s="33">
        <f t="shared" si="1"/>
        <v>487947.40523837088</v>
      </c>
    </row>
    <row r="14" spans="1:15" x14ac:dyDescent="0.2">
      <c r="B14" s="30">
        <v>11</v>
      </c>
      <c r="C14" s="33">
        <f>IF(B14&lt;=[0]!Loan_term,C13,0)</f>
        <v>-3369.22083172566</v>
      </c>
      <c r="D14" s="33">
        <f>-[0]!Loan_interest_rate/12*F13</f>
        <v>-2134.7698979178722</v>
      </c>
      <c r="E14" s="33">
        <f t="shared" si="0"/>
        <v>-1234.4509338077878</v>
      </c>
      <c r="F14" s="33">
        <f t="shared" si="1"/>
        <v>486712.95430456311</v>
      </c>
    </row>
    <row r="15" spans="1:15" x14ac:dyDescent="0.2">
      <c r="B15" s="30">
        <v>12</v>
      </c>
      <c r="C15" s="33">
        <f>IF(B15&lt;=[0]!Loan_term,C14,0)</f>
        <v>-3369.22083172566</v>
      </c>
      <c r="D15" s="33">
        <f>-[0]!Loan_interest_rate/12*F14</f>
        <v>-2129.3691750824632</v>
      </c>
      <c r="E15" s="33">
        <f t="shared" si="0"/>
        <v>-1239.8516566431967</v>
      </c>
      <c r="F15" s="33">
        <f t="shared" si="1"/>
        <v>485473.10264791991</v>
      </c>
    </row>
    <row r="16" spans="1:15" x14ac:dyDescent="0.2">
      <c r="B16" s="30">
        <v>13</v>
      </c>
      <c r="C16" s="33">
        <f>IF(B16&lt;=[0]!Loan_term,C15,0)</f>
        <v>-3369.22083172566</v>
      </c>
      <c r="D16" s="33">
        <f>-[0]!Loan_interest_rate/12*F15</f>
        <v>-2123.9448240846496</v>
      </c>
      <c r="E16" s="33">
        <f t="shared" si="0"/>
        <v>-1245.2760076410104</v>
      </c>
      <c r="F16" s="33">
        <f t="shared" si="1"/>
        <v>484227.82664027892</v>
      </c>
    </row>
    <row r="17" spans="2:6" x14ac:dyDescent="0.2">
      <c r="B17" s="30">
        <v>14</v>
      </c>
      <c r="C17" s="33">
        <f>IF(B17&lt;=[0]!Loan_term,C16,0)</f>
        <v>-3369.22083172566</v>
      </c>
      <c r="D17" s="33">
        <f>-[0]!Loan_interest_rate/12*F16</f>
        <v>-2118.4967415512201</v>
      </c>
      <c r="E17" s="33">
        <f t="shared" si="0"/>
        <v>-1250.7240901744399</v>
      </c>
      <c r="F17" s="33">
        <f t="shared" si="1"/>
        <v>482977.10255010449</v>
      </c>
    </row>
    <row r="18" spans="2:6" x14ac:dyDescent="0.2">
      <c r="B18" s="30">
        <v>15</v>
      </c>
      <c r="C18" s="33">
        <f>IF(B18&lt;=[0]!Loan_term,C17,0)</f>
        <v>-3369.22083172566</v>
      </c>
      <c r="D18" s="33">
        <f>-[0]!Loan_interest_rate/12*F17</f>
        <v>-2113.0248236567068</v>
      </c>
      <c r="E18" s="33">
        <f t="shared" si="0"/>
        <v>-1256.1960080689532</v>
      </c>
      <c r="F18" s="33">
        <f t="shared" si="1"/>
        <v>481720.90654203552</v>
      </c>
    </row>
    <row r="19" spans="2:6" x14ac:dyDescent="0.2">
      <c r="B19" s="30">
        <v>16</v>
      </c>
      <c r="C19" s="33">
        <f>IF(B19&lt;=[0]!Loan_term,C18,0)</f>
        <v>-3369.22083172566</v>
      </c>
      <c r="D19" s="33">
        <f>-[0]!Loan_interest_rate/12*F18</f>
        <v>-2107.5289661214051</v>
      </c>
      <c r="E19" s="33">
        <f t="shared" si="0"/>
        <v>-1261.6918656042549</v>
      </c>
      <c r="F19" s="33">
        <f t="shared" si="1"/>
        <v>480459.21467643126</v>
      </c>
    </row>
    <row r="20" spans="2:6" x14ac:dyDescent="0.2">
      <c r="B20" s="30">
        <v>17</v>
      </c>
      <c r="C20" s="33">
        <f>IF(B20&lt;=[0]!Loan_term,C19,0)</f>
        <v>-3369.22083172566</v>
      </c>
      <c r="D20" s="33">
        <f>-[0]!Loan_interest_rate/12*F19</f>
        <v>-2102.0090642093865</v>
      </c>
      <c r="E20" s="33">
        <f t="shared" si="0"/>
        <v>-1267.2117675162735</v>
      </c>
      <c r="F20" s="33">
        <f t="shared" si="1"/>
        <v>479192.00290891499</v>
      </c>
    </row>
    <row r="21" spans="2:6" x14ac:dyDescent="0.2">
      <c r="B21" s="30">
        <v>18</v>
      </c>
      <c r="C21" s="33">
        <f>IF(B21&lt;=[0]!Loan_term,C20,0)</f>
        <v>-3369.22083172566</v>
      </c>
      <c r="D21" s="33">
        <f>-[0]!Loan_interest_rate/12*F20</f>
        <v>-2096.4650127265027</v>
      </c>
      <c r="E21" s="33">
        <f t="shared" si="0"/>
        <v>-1272.7558189991573</v>
      </c>
      <c r="F21" s="33">
        <f t="shared" si="1"/>
        <v>477919.24708991585</v>
      </c>
    </row>
    <row r="22" spans="2:6" x14ac:dyDescent="0.2">
      <c r="B22" s="30">
        <v>19</v>
      </c>
      <c r="C22" s="33">
        <f>IF(B22&lt;=[0]!Loan_term,C21,0)</f>
        <v>-3369.22083172566</v>
      </c>
      <c r="D22" s="33">
        <f>-[0]!Loan_interest_rate/12*F21</f>
        <v>-2090.8967060183818</v>
      </c>
      <c r="E22" s="33">
        <f t="shared" si="0"/>
        <v>-1278.3241257072782</v>
      </c>
      <c r="F22" s="33">
        <f t="shared" si="1"/>
        <v>476640.92296420858</v>
      </c>
    </row>
    <row r="23" spans="2:6" x14ac:dyDescent="0.2">
      <c r="B23" s="30">
        <v>20</v>
      </c>
      <c r="C23" s="33">
        <f>IF(B23&lt;=[0]!Loan_term,C22,0)</f>
        <v>-3369.22083172566</v>
      </c>
      <c r="D23" s="33">
        <f>-[0]!Loan_interest_rate/12*F22</f>
        <v>-2085.3040379684126</v>
      </c>
      <c r="E23" s="33">
        <f t="shared" si="0"/>
        <v>-1283.9167937572474</v>
      </c>
      <c r="F23" s="33">
        <f t="shared" si="1"/>
        <v>475357.00617045135</v>
      </c>
    </row>
    <row r="24" spans="2:6" x14ac:dyDescent="0.2">
      <c r="B24" s="30">
        <v>21</v>
      </c>
      <c r="C24" s="33">
        <f>IF(B24&lt;=[0]!Loan_term,C23,0)</f>
        <v>-3369.22083172566</v>
      </c>
      <c r="D24" s="33">
        <f>-[0]!Loan_interest_rate/12*F23</f>
        <v>-2079.6869019957244</v>
      </c>
      <c r="E24" s="33">
        <f t="shared" si="0"/>
        <v>-1289.5339297299356</v>
      </c>
      <c r="F24" s="33">
        <f t="shared" si="1"/>
        <v>474067.4722407214</v>
      </c>
    </row>
    <row r="25" spans="2:6" x14ac:dyDescent="0.2">
      <c r="B25" s="30">
        <v>22</v>
      </c>
      <c r="C25" s="33">
        <f>IF(B25&lt;=[0]!Loan_term,C24,0)</f>
        <v>-3369.22083172566</v>
      </c>
      <c r="D25" s="33">
        <f>-[0]!Loan_interest_rate/12*F24</f>
        <v>-2074.045191053156</v>
      </c>
      <c r="E25" s="33">
        <f t="shared" si="0"/>
        <v>-1295.175640672504</v>
      </c>
      <c r="F25" s="33">
        <f t="shared" si="1"/>
        <v>472772.2966000489</v>
      </c>
    </row>
    <row r="26" spans="2:6" x14ac:dyDescent="0.2">
      <c r="B26" s="30">
        <v>23</v>
      </c>
      <c r="C26" s="33">
        <f>IF(B26&lt;=[0]!Loan_term,C25,0)</f>
        <v>-3369.22083172566</v>
      </c>
      <c r="D26" s="33">
        <f>-[0]!Loan_interest_rate/12*F25</f>
        <v>-2068.3787976252138</v>
      </c>
      <c r="E26" s="33">
        <f t="shared" si="0"/>
        <v>-1300.8420341004462</v>
      </c>
      <c r="F26" s="33">
        <f t="shared" si="1"/>
        <v>471471.45456594846</v>
      </c>
    </row>
    <row r="27" spans="2:6" x14ac:dyDescent="0.2">
      <c r="B27" s="30">
        <v>24</v>
      </c>
      <c r="C27" s="33">
        <f>IF(B27&lt;=[0]!Loan_term,C26,0)</f>
        <v>-3369.22083172566</v>
      </c>
      <c r="D27" s="33">
        <f>-[0]!Loan_interest_rate/12*F26</f>
        <v>-2062.6876137260242</v>
      </c>
      <c r="E27" s="33">
        <f t="shared" si="0"/>
        <v>-1306.5332179996358</v>
      </c>
      <c r="F27" s="33">
        <f t="shared" si="1"/>
        <v>470164.92134794884</v>
      </c>
    </row>
    <row r="28" spans="2:6" x14ac:dyDescent="0.2">
      <c r="B28" s="30">
        <v>25</v>
      </c>
      <c r="C28" s="33">
        <f>IF(B28&lt;=[0]!Loan_term,C27,0)</f>
        <v>-3369.22083172566</v>
      </c>
      <c r="D28" s="33">
        <f>-[0]!Loan_interest_rate/12*F27</f>
        <v>-2056.9715308972759</v>
      </c>
      <c r="E28" s="33">
        <f t="shared" si="0"/>
        <v>-1312.2493008283841</v>
      </c>
      <c r="F28" s="33">
        <f t="shared" si="1"/>
        <v>468852.67204712046</v>
      </c>
    </row>
    <row r="29" spans="2:6" x14ac:dyDescent="0.2">
      <c r="B29" s="30">
        <v>26</v>
      </c>
      <c r="C29" s="33">
        <f>IF(B29&lt;=[0]!Loan_term,C28,0)</f>
        <v>-3369.22083172566</v>
      </c>
      <c r="D29" s="33">
        <f>-[0]!Loan_interest_rate/12*F28</f>
        <v>-2051.2304402061518</v>
      </c>
      <c r="E29" s="33">
        <f t="shared" si="0"/>
        <v>-1317.9903915195082</v>
      </c>
      <c r="F29" s="33">
        <f t="shared" si="1"/>
        <v>467534.68165560096</v>
      </c>
    </row>
    <row r="30" spans="2:6" x14ac:dyDescent="0.2">
      <c r="B30" s="30">
        <v>27</v>
      </c>
      <c r="C30" s="33">
        <f>IF(B30&lt;=[0]!Loan_term,C29,0)</f>
        <v>-3369.22083172566</v>
      </c>
      <c r="D30" s="33">
        <f>-[0]!Loan_interest_rate/12*F29</f>
        <v>-2045.4642322432539</v>
      </c>
      <c r="E30" s="33">
        <f t="shared" si="0"/>
        <v>-1323.756599482406</v>
      </c>
      <c r="F30" s="33">
        <f t="shared" si="1"/>
        <v>466210.92505611858</v>
      </c>
    </row>
    <row r="31" spans="2:6" x14ac:dyDescent="0.2">
      <c r="B31" s="30">
        <v>28</v>
      </c>
      <c r="C31" s="33">
        <f>IF(B31&lt;=[0]!Loan_term,C30,0)</f>
        <v>-3369.22083172566</v>
      </c>
      <c r="D31" s="33">
        <f>-[0]!Loan_interest_rate/12*F30</f>
        <v>-2039.6727971205185</v>
      </c>
      <c r="E31" s="33">
        <f t="shared" si="0"/>
        <v>-1329.5480346051415</v>
      </c>
      <c r="F31" s="33">
        <f t="shared" si="1"/>
        <v>464881.37702151341</v>
      </c>
    </row>
    <row r="32" spans="2:6" x14ac:dyDescent="0.2">
      <c r="B32" s="30">
        <v>29</v>
      </c>
      <c r="C32" s="33">
        <f>IF(B32&lt;=[0]!Loan_term,C31,0)</f>
        <v>-3369.22083172566</v>
      </c>
      <c r="D32" s="33">
        <f>-[0]!Loan_interest_rate/12*F31</f>
        <v>-2033.8560244691209</v>
      </c>
      <c r="E32" s="33">
        <f t="shared" si="0"/>
        <v>-1335.3648072565391</v>
      </c>
      <c r="F32" s="33">
        <f t="shared" si="1"/>
        <v>463546.01221425686</v>
      </c>
    </row>
    <row r="33" spans="2:6" x14ac:dyDescent="0.2">
      <c r="B33" s="30">
        <v>30</v>
      </c>
      <c r="C33" s="33">
        <f>IF(B33&lt;=[0]!Loan_term,C32,0)</f>
        <v>-3369.22083172566</v>
      </c>
      <c r="D33" s="33">
        <f>-[0]!Loan_interest_rate/12*F32</f>
        <v>-2028.0138034373736</v>
      </c>
      <c r="E33" s="33">
        <f t="shared" si="0"/>
        <v>-1341.2070282882864</v>
      </c>
      <c r="F33" s="33">
        <f t="shared" si="1"/>
        <v>462204.80518596858</v>
      </c>
    </row>
    <row r="34" spans="2:6" x14ac:dyDescent="0.2">
      <c r="B34" s="30">
        <v>31</v>
      </c>
      <c r="C34" s="33">
        <f>IF(B34&lt;=[0]!Loan_term,C33,0)</f>
        <v>-3369.22083172566</v>
      </c>
      <c r="D34" s="33">
        <f>-[0]!Loan_interest_rate/12*F33</f>
        <v>-2022.1460226886122</v>
      </c>
      <c r="E34" s="33">
        <f t="shared" si="0"/>
        <v>-1347.0748090370478</v>
      </c>
      <c r="F34" s="33">
        <f t="shared" si="1"/>
        <v>460857.73037693155</v>
      </c>
    </row>
    <row r="35" spans="2:6" x14ac:dyDescent="0.2">
      <c r="B35" s="30">
        <v>32</v>
      </c>
      <c r="C35" s="33">
        <f>IF(B35&lt;=[0]!Loan_term,C34,0)</f>
        <v>-3369.22083172566</v>
      </c>
      <c r="D35" s="33">
        <f>-[0]!Loan_interest_rate/12*F34</f>
        <v>-2016.2525703990752</v>
      </c>
      <c r="E35" s="33">
        <f t="shared" si="0"/>
        <v>-1352.9682613265848</v>
      </c>
      <c r="F35" s="33">
        <f t="shared" si="1"/>
        <v>459504.76211560494</v>
      </c>
    </row>
    <row r="36" spans="2:6" x14ac:dyDescent="0.2">
      <c r="B36" s="30">
        <v>33</v>
      </c>
      <c r="C36" s="33">
        <f>IF(B36&lt;=[0]!Loan_term,C35,0)</f>
        <v>-3369.22083172566</v>
      </c>
      <c r="D36" s="33">
        <f>-[0]!Loan_interest_rate/12*F35</f>
        <v>-2010.3333342557714</v>
      </c>
      <c r="E36" s="33">
        <f t="shared" si="0"/>
        <v>-1358.8874974698886</v>
      </c>
      <c r="F36" s="33">
        <f t="shared" si="1"/>
        <v>458145.87461813504</v>
      </c>
    </row>
    <row r="37" spans="2:6" x14ac:dyDescent="0.2">
      <c r="B37" s="30">
        <v>34</v>
      </c>
      <c r="C37" s="33">
        <f>IF(B37&lt;=[0]!Loan_term,C36,0)</f>
        <v>-3369.22083172566</v>
      </c>
      <c r="D37" s="33">
        <f>-[0]!Loan_interest_rate/12*F36</f>
        <v>-2004.3882014543406</v>
      </c>
      <c r="E37" s="33">
        <f t="shared" si="0"/>
        <v>-1364.8326302713194</v>
      </c>
      <c r="F37" s="33">
        <f t="shared" si="1"/>
        <v>456781.04198786372</v>
      </c>
    </row>
    <row r="38" spans="2:6" x14ac:dyDescent="0.2">
      <c r="B38" s="30">
        <v>35</v>
      </c>
      <c r="C38" s="33">
        <f>IF(B38&lt;=[0]!Loan_term,C37,0)</f>
        <v>-3369.22083172566</v>
      </c>
      <c r="D38" s="33">
        <f>-[0]!Loan_interest_rate/12*F37</f>
        <v>-1998.4170586969035</v>
      </c>
      <c r="E38" s="33">
        <f t="shared" si="0"/>
        <v>-1370.8037730287565</v>
      </c>
      <c r="F38" s="33">
        <f t="shared" si="1"/>
        <v>455410.23821483494</v>
      </c>
    </row>
    <row r="39" spans="2:6" x14ac:dyDescent="0.2">
      <c r="B39" s="30">
        <v>36</v>
      </c>
      <c r="C39" s="33">
        <f>IF(B39&lt;=[0]!Loan_term,C38,0)</f>
        <v>-3369.22083172566</v>
      </c>
      <c r="D39" s="33">
        <f>-[0]!Loan_interest_rate/12*F38</f>
        <v>-1992.4197921899026</v>
      </c>
      <c r="E39" s="33">
        <f t="shared" si="0"/>
        <v>-1376.8010395357574</v>
      </c>
      <c r="F39" s="33">
        <f t="shared" si="1"/>
        <v>454033.43717529916</v>
      </c>
    </row>
    <row r="40" spans="2:6" x14ac:dyDescent="0.2">
      <c r="B40" s="30">
        <v>37</v>
      </c>
      <c r="C40" s="33">
        <f>IF(B40&lt;=[0]!Loan_term,C39,0)</f>
        <v>-3369.22083172566</v>
      </c>
      <c r="D40" s="33">
        <f>-[0]!Loan_interest_rate/12*F39</f>
        <v>-1986.3962876419337</v>
      </c>
      <c r="E40" s="33">
        <f t="shared" si="0"/>
        <v>-1382.8245440837263</v>
      </c>
      <c r="F40" s="33">
        <f t="shared" si="1"/>
        <v>452650.61263121542</v>
      </c>
    </row>
    <row r="41" spans="2:6" x14ac:dyDescent="0.2">
      <c r="B41" s="30">
        <v>38</v>
      </c>
      <c r="C41" s="33">
        <f>IF(B41&lt;=[0]!Loan_term,C40,0)</f>
        <v>-3369.22083172566</v>
      </c>
      <c r="D41" s="33">
        <f>-[0]!Loan_interest_rate/12*F40</f>
        <v>-1980.3464302615673</v>
      </c>
      <c r="E41" s="33">
        <f t="shared" si="0"/>
        <v>-1388.8744014640927</v>
      </c>
      <c r="F41" s="33">
        <f t="shared" si="1"/>
        <v>451261.73822975135</v>
      </c>
    </row>
    <row r="42" spans="2:6" x14ac:dyDescent="0.2">
      <c r="B42" s="30">
        <v>39</v>
      </c>
      <c r="C42" s="33">
        <f>IF(B42&lt;=[0]!Loan_term,C41,0)</f>
        <v>-3369.22083172566</v>
      </c>
      <c r="D42" s="33">
        <f>-[0]!Loan_interest_rate/12*F41</f>
        <v>-1974.270104755162</v>
      </c>
      <c r="E42" s="33">
        <f t="shared" si="0"/>
        <v>-1394.950726970498</v>
      </c>
      <c r="F42" s="33">
        <f t="shared" si="1"/>
        <v>449866.78750278085</v>
      </c>
    </row>
    <row r="43" spans="2:6" x14ac:dyDescent="0.2">
      <c r="B43" s="30">
        <v>40</v>
      </c>
      <c r="C43" s="33">
        <f>IF(B43&lt;=[0]!Loan_term,C42,0)</f>
        <v>-3369.22083172566</v>
      </c>
      <c r="D43" s="33">
        <f>-[0]!Loan_interest_rate/12*F42</f>
        <v>-1968.167195324666</v>
      </c>
      <c r="E43" s="33">
        <f t="shared" si="0"/>
        <v>-1401.053636400994</v>
      </c>
      <c r="F43" s="33">
        <f t="shared" si="1"/>
        <v>448465.73386637983</v>
      </c>
    </row>
    <row r="44" spans="2:6" x14ac:dyDescent="0.2">
      <c r="B44" s="30">
        <v>41</v>
      </c>
      <c r="C44" s="33">
        <f>IF(B44&lt;=[0]!Loan_term,C43,0)</f>
        <v>-3369.22083172566</v>
      </c>
      <c r="D44" s="33">
        <f>-[0]!Loan_interest_rate/12*F43</f>
        <v>-1962.0375856654116</v>
      </c>
      <c r="E44" s="33">
        <f t="shared" si="0"/>
        <v>-1407.1832460602484</v>
      </c>
      <c r="F44" s="33">
        <f t="shared" si="1"/>
        <v>447058.55062031955</v>
      </c>
    </row>
    <row r="45" spans="2:6" x14ac:dyDescent="0.2">
      <c r="B45" s="30">
        <v>42</v>
      </c>
      <c r="C45" s="33">
        <f>IF(B45&lt;=[0]!Loan_term,C44,0)</f>
        <v>-3369.22083172566</v>
      </c>
      <c r="D45" s="33">
        <f>-[0]!Loan_interest_rate/12*F44</f>
        <v>-1955.8811589638979</v>
      </c>
      <c r="E45" s="33">
        <f t="shared" si="0"/>
        <v>-1413.3396727617621</v>
      </c>
      <c r="F45" s="33">
        <f t="shared" si="1"/>
        <v>445645.21094755782</v>
      </c>
    </row>
    <row r="46" spans="2:6" x14ac:dyDescent="0.2">
      <c r="B46" s="30">
        <v>43</v>
      </c>
      <c r="C46" s="33">
        <f>IF(B46&lt;=[0]!Loan_term,C45,0)</f>
        <v>-3369.22083172566</v>
      </c>
      <c r="D46" s="33">
        <f>-[0]!Loan_interest_rate/12*F45</f>
        <v>-1949.6977978955651</v>
      </c>
      <c r="E46" s="33">
        <f t="shared" si="0"/>
        <v>-1419.5230338300948</v>
      </c>
      <c r="F46" s="33">
        <f t="shared" si="1"/>
        <v>444225.68791372771</v>
      </c>
    </row>
    <row r="47" spans="2:6" x14ac:dyDescent="0.2">
      <c r="B47" s="30">
        <v>44</v>
      </c>
      <c r="C47" s="33">
        <f>IF(B47&lt;=[0]!Loan_term,C46,0)</f>
        <v>-3369.22083172566</v>
      </c>
      <c r="D47" s="33">
        <f>-[0]!Loan_interest_rate/12*F46</f>
        <v>-1943.4873846225585</v>
      </c>
      <c r="E47" s="33">
        <f t="shared" si="0"/>
        <v>-1425.7334471031015</v>
      </c>
      <c r="F47" s="33">
        <f t="shared" si="1"/>
        <v>442799.95446662459</v>
      </c>
    </row>
    <row r="48" spans="2:6" x14ac:dyDescent="0.2">
      <c r="B48" s="30">
        <v>45</v>
      </c>
      <c r="C48" s="33">
        <f>IF(B48&lt;=[0]!Loan_term,C47,0)</f>
        <v>-3369.22083172566</v>
      </c>
      <c r="D48" s="33">
        <f>-[0]!Loan_interest_rate/12*F47</f>
        <v>-1937.2498007914824</v>
      </c>
      <c r="E48" s="33">
        <f t="shared" si="0"/>
        <v>-1431.9710309341776</v>
      </c>
      <c r="F48" s="33">
        <f t="shared" si="1"/>
        <v>441367.9834356904</v>
      </c>
    </row>
    <row r="49" spans="2:6" x14ac:dyDescent="0.2">
      <c r="B49" s="30">
        <v>46</v>
      </c>
      <c r="C49" s="33">
        <f>IF(B49&lt;=[0]!Loan_term,C48,0)</f>
        <v>-3369.22083172566</v>
      </c>
      <c r="D49" s="33">
        <f>-[0]!Loan_interest_rate/12*F48</f>
        <v>-1930.9849275311453</v>
      </c>
      <c r="E49" s="33">
        <f t="shared" si="0"/>
        <v>-1438.2359041945147</v>
      </c>
      <c r="F49" s="33">
        <f t="shared" si="1"/>
        <v>439929.74753149587</v>
      </c>
    </row>
    <row r="50" spans="2:6" x14ac:dyDescent="0.2">
      <c r="B50" s="30">
        <v>47</v>
      </c>
      <c r="C50" s="33">
        <f>IF(B50&lt;=[0]!Loan_term,C49,0)</f>
        <v>-3369.22083172566</v>
      </c>
      <c r="D50" s="33">
        <f>-[0]!Loan_interest_rate/12*F49</f>
        <v>-1924.6926454502943</v>
      </c>
      <c r="E50" s="33">
        <f t="shared" si="0"/>
        <v>-1444.5281862753657</v>
      </c>
      <c r="F50" s="33">
        <f t="shared" si="1"/>
        <v>438485.21934522048</v>
      </c>
    </row>
    <row r="51" spans="2:6" x14ac:dyDescent="0.2">
      <c r="B51" s="30">
        <v>48</v>
      </c>
      <c r="C51" s="33">
        <f>IF(B51&lt;=[0]!Loan_term,C50,0)</f>
        <v>-3369.22083172566</v>
      </c>
      <c r="D51" s="33">
        <f>-[0]!Loan_interest_rate/12*F50</f>
        <v>-1918.3728346353394</v>
      </c>
      <c r="E51" s="33">
        <f t="shared" si="0"/>
        <v>-1450.8479970903206</v>
      </c>
      <c r="F51" s="33">
        <f t="shared" si="1"/>
        <v>437034.37134813017</v>
      </c>
    </row>
    <row r="52" spans="2:6" x14ac:dyDescent="0.2">
      <c r="B52" s="30">
        <v>49</v>
      </c>
      <c r="C52" s="33">
        <f>IF(B52&lt;=[0]!Loan_term,C51,0)</f>
        <v>-3369.22083172566</v>
      </c>
      <c r="D52" s="33">
        <f>-[0]!Loan_interest_rate/12*F51</f>
        <v>-1912.0253746480694</v>
      </c>
      <c r="E52" s="33">
        <f t="shared" si="0"/>
        <v>-1457.1954570775906</v>
      </c>
      <c r="F52" s="33">
        <f t="shared" si="1"/>
        <v>435577.17589105258</v>
      </c>
    </row>
    <row r="53" spans="2:6" x14ac:dyDescent="0.2">
      <c r="B53" s="30">
        <v>50</v>
      </c>
      <c r="C53" s="33">
        <f>IF(B53&lt;=[0]!Loan_term,C52,0)</f>
        <v>-3369.22083172566</v>
      </c>
      <c r="D53" s="33">
        <f>-[0]!Loan_interest_rate/12*F52</f>
        <v>-1905.6501445233548</v>
      </c>
      <c r="E53" s="33">
        <f t="shared" si="0"/>
        <v>-1463.5706872023052</v>
      </c>
      <c r="F53" s="33">
        <f t="shared" si="1"/>
        <v>434113.60520385025</v>
      </c>
    </row>
    <row r="54" spans="2:6" x14ac:dyDescent="0.2">
      <c r="B54" s="30">
        <v>51</v>
      </c>
      <c r="C54" s="33">
        <f>IF(B54&lt;=[0]!Loan_term,C53,0)</f>
        <v>-3369.22083172566</v>
      </c>
      <c r="D54" s="33">
        <f>-[0]!Loan_interest_rate/12*F53</f>
        <v>-1899.2470227668446</v>
      </c>
      <c r="E54" s="33">
        <f t="shared" si="0"/>
        <v>-1469.9738089588154</v>
      </c>
      <c r="F54" s="33">
        <f t="shared" si="1"/>
        <v>432643.63139489142</v>
      </c>
    </row>
    <row r="55" spans="2:6" x14ac:dyDescent="0.2">
      <c r="B55" s="30">
        <v>52</v>
      </c>
      <c r="C55" s="33">
        <f>IF(B55&lt;=[0]!Loan_term,C54,0)</f>
        <v>-3369.22083172566</v>
      </c>
      <c r="D55" s="33">
        <f>-[0]!Loan_interest_rate/12*F54</f>
        <v>-1892.8158873526497</v>
      </c>
      <c r="E55" s="33">
        <f t="shared" si="0"/>
        <v>-1476.4049443730103</v>
      </c>
      <c r="F55" s="33">
        <f t="shared" si="1"/>
        <v>431167.22645051841</v>
      </c>
    </row>
    <row r="56" spans="2:6" x14ac:dyDescent="0.2">
      <c r="B56" s="30">
        <v>53</v>
      </c>
      <c r="C56" s="33">
        <f>IF(B56&lt;=[0]!Loan_term,C55,0)</f>
        <v>-3369.22083172566</v>
      </c>
      <c r="D56" s="33">
        <f>-[0]!Loan_interest_rate/12*F55</f>
        <v>-1886.3566157210178</v>
      </c>
      <c r="E56" s="33">
        <f t="shared" si="0"/>
        <v>-1482.8642160046422</v>
      </c>
      <c r="F56" s="33">
        <f t="shared" si="1"/>
        <v>429684.3622345138</v>
      </c>
    </row>
    <row r="57" spans="2:6" x14ac:dyDescent="0.2">
      <c r="B57" s="30">
        <v>54</v>
      </c>
      <c r="C57" s="33">
        <f>IF(B57&lt;=[0]!Loan_term,C56,0)</f>
        <v>-3369.22083172566</v>
      </c>
      <c r="D57" s="33">
        <f>-[0]!Loan_interest_rate/12*F56</f>
        <v>-1879.8690847759976</v>
      </c>
      <c r="E57" s="33">
        <f t="shared" si="0"/>
        <v>-1489.3517469496624</v>
      </c>
      <c r="F57" s="33">
        <f t="shared" si="1"/>
        <v>428195.01048756414</v>
      </c>
    </row>
    <row r="58" spans="2:6" x14ac:dyDescent="0.2">
      <c r="B58" s="30">
        <v>55</v>
      </c>
      <c r="C58" s="33">
        <f>IF(B58&lt;=[0]!Loan_term,C57,0)</f>
        <v>-3369.22083172566</v>
      </c>
      <c r="D58" s="33">
        <f>-[0]!Loan_interest_rate/12*F57</f>
        <v>-1873.3531708830928</v>
      </c>
      <c r="E58" s="33">
        <f t="shared" si="0"/>
        <v>-1495.8676608425671</v>
      </c>
      <c r="F58" s="33">
        <f t="shared" si="1"/>
        <v>426699.1428267216</v>
      </c>
    </row>
    <row r="59" spans="2:6" x14ac:dyDescent="0.2">
      <c r="B59" s="30">
        <v>56</v>
      </c>
      <c r="C59" s="33">
        <f>IF(B59&lt;=[0]!Loan_term,C58,0)</f>
        <v>-3369.22083172566</v>
      </c>
      <c r="D59" s="33">
        <f>-[0]!Loan_interest_rate/12*F58</f>
        <v>-1866.8087498669067</v>
      </c>
      <c r="E59" s="33">
        <f t="shared" si="0"/>
        <v>-1502.4120818587533</v>
      </c>
      <c r="F59" s="33">
        <f t="shared" si="1"/>
        <v>425196.73074486287</v>
      </c>
    </row>
    <row r="60" spans="2:6" x14ac:dyDescent="0.2">
      <c r="B60" s="30">
        <v>57</v>
      </c>
      <c r="C60" s="33">
        <f>IF(B60&lt;=[0]!Loan_term,C59,0)</f>
        <v>-3369.22083172566</v>
      </c>
      <c r="D60" s="33">
        <f>-[0]!Loan_interest_rate/12*F59</f>
        <v>-1860.2356970087749</v>
      </c>
      <c r="E60" s="33">
        <f t="shared" si="0"/>
        <v>-1508.9851347168851</v>
      </c>
      <c r="F60" s="33">
        <f t="shared" si="1"/>
        <v>423687.74561014597</v>
      </c>
    </row>
    <row r="61" spans="2:6" x14ac:dyDescent="0.2">
      <c r="B61" s="30">
        <v>58</v>
      </c>
      <c r="C61" s="33">
        <f>IF(B61&lt;=[0]!Loan_term,C60,0)</f>
        <v>-3369.22083172566</v>
      </c>
      <c r="D61" s="33">
        <f>-[0]!Loan_interest_rate/12*F60</f>
        <v>-1853.6338870443885</v>
      </c>
      <c r="E61" s="33">
        <f t="shared" si="0"/>
        <v>-1515.5869446812715</v>
      </c>
      <c r="F61" s="33">
        <f t="shared" si="1"/>
        <v>422172.15866546473</v>
      </c>
    </row>
    <row r="62" spans="2:6" x14ac:dyDescent="0.2">
      <c r="B62" s="30">
        <v>59</v>
      </c>
      <c r="C62" s="33">
        <f>IF(B62&lt;=[0]!Loan_term,C61,0)</f>
        <v>-3369.22083172566</v>
      </c>
      <c r="D62" s="33">
        <f>-[0]!Loan_interest_rate/12*F61</f>
        <v>-1847.0031941614079</v>
      </c>
      <c r="E62" s="33">
        <f t="shared" si="0"/>
        <v>-1522.2176375642521</v>
      </c>
      <c r="F62" s="33">
        <f t="shared" si="1"/>
        <v>420649.9410279005</v>
      </c>
    </row>
    <row r="63" spans="2:6" x14ac:dyDescent="0.2">
      <c r="B63" s="30">
        <v>60</v>
      </c>
      <c r="C63" s="33">
        <f>IF(B63&lt;=[0]!Loan_term,C62,0)</f>
        <v>-3369.22083172566</v>
      </c>
      <c r="D63" s="33">
        <f>-[0]!Loan_interest_rate/12*F62</f>
        <v>-1840.3434919970646</v>
      </c>
      <c r="E63" s="33">
        <f t="shared" si="0"/>
        <v>-1528.8773397285954</v>
      </c>
      <c r="F63" s="33">
        <f t="shared" si="1"/>
        <v>419121.06368817191</v>
      </c>
    </row>
    <row r="64" spans="2:6" x14ac:dyDescent="0.2">
      <c r="B64" s="30">
        <v>61</v>
      </c>
      <c r="C64" s="33">
        <f>IF(B64&lt;=[0]!Loan_term,C63,0)</f>
        <v>-3369.22083172566</v>
      </c>
      <c r="D64" s="33">
        <f>-[0]!Loan_interest_rate/12*F63</f>
        <v>-1833.6546536357519</v>
      </c>
      <c r="E64" s="33">
        <f t="shared" si="0"/>
        <v>-1535.5661780899081</v>
      </c>
      <c r="F64" s="33">
        <f t="shared" si="1"/>
        <v>417585.49751008203</v>
      </c>
    </row>
    <row r="65" spans="2:6" x14ac:dyDescent="0.2">
      <c r="B65" s="30">
        <v>62</v>
      </c>
      <c r="C65" s="33">
        <f>IF(B65&lt;=[0]!Loan_term,C64,0)</f>
        <v>-3369.22083172566</v>
      </c>
      <c r="D65" s="33">
        <f>-[0]!Loan_interest_rate/12*F64</f>
        <v>-1826.9365516066086</v>
      </c>
      <c r="E65" s="33">
        <f t="shared" si="0"/>
        <v>-1542.2842801190513</v>
      </c>
      <c r="F65" s="33">
        <f t="shared" si="1"/>
        <v>416043.21322996297</v>
      </c>
    </row>
    <row r="66" spans="2:6" x14ac:dyDescent="0.2">
      <c r="B66" s="30">
        <v>63</v>
      </c>
      <c r="C66" s="33">
        <f>IF(B66&lt;=[0]!Loan_term,C65,0)</f>
        <v>-3369.22083172566</v>
      </c>
      <c r="D66" s="33">
        <f>-[0]!Loan_interest_rate/12*F65</f>
        <v>-1820.1890578810878</v>
      </c>
      <c r="E66" s="33">
        <f t="shared" si="0"/>
        <v>-1549.0317738445722</v>
      </c>
      <c r="F66" s="33">
        <f t="shared" si="1"/>
        <v>414494.18145611841</v>
      </c>
    </row>
    <row r="67" spans="2:6" x14ac:dyDescent="0.2">
      <c r="B67" s="30">
        <v>64</v>
      </c>
      <c r="C67" s="33">
        <f>IF(B67&lt;=[0]!Loan_term,C66,0)</f>
        <v>-3369.22083172566</v>
      </c>
      <c r="D67" s="33">
        <f>-[0]!Loan_interest_rate/12*F66</f>
        <v>-1813.4120438705179</v>
      </c>
      <c r="E67" s="33">
        <f t="shared" si="0"/>
        <v>-1555.8087878551421</v>
      </c>
      <c r="F67" s="33">
        <f t="shared" si="1"/>
        <v>412938.37266826327</v>
      </c>
    </row>
    <row r="68" spans="2:6" x14ac:dyDescent="0.2">
      <c r="B68" s="30">
        <v>65</v>
      </c>
      <c r="C68" s="33">
        <f>IF(B68&lt;=[0]!Loan_term,C67,0)</f>
        <v>-3369.22083172566</v>
      </c>
      <c r="D68" s="33">
        <f>-[0]!Loan_interest_rate/12*F67</f>
        <v>-1806.6053804236517</v>
      </c>
      <c r="E68" s="33">
        <f t="shared" si="0"/>
        <v>-1562.6154513020083</v>
      </c>
      <c r="F68" s="33">
        <f t="shared" si="1"/>
        <v>411375.75721696124</v>
      </c>
    </row>
    <row r="69" spans="2:6" x14ac:dyDescent="0.2">
      <c r="B69" s="30">
        <v>66</v>
      </c>
      <c r="C69" s="33">
        <f>IF(B69&lt;=[0]!Loan_term,C68,0)</f>
        <v>-3369.22083172566</v>
      </c>
      <c r="D69" s="33">
        <f>-[0]!Loan_interest_rate/12*F68</f>
        <v>-1799.7689378242053</v>
      </c>
      <c r="E69" s="33">
        <f t="shared" si="0"/>
        <v>-1569.4518939014547</v>
      </c>
      <c r="F69" s="33">
        <f t="shared" si="1"/>
        <v>409806.30532305979</v>
      </c>
    </row>
    <row r="70" spans="2:6" x14ac:dyDescent="0.2">
      <c r="B70" s="30">
        <v>67</v>
      </c>
      <c r="C70" s="33">
        <f>IF(B70&lt;=[0]!Loan_term,C69,0)</f>
        <v>-3369.22083172566</v>
      </c>
      <c r="D70" s="33">
        <f>-[0]!Loan_interest_rate/12*F69</f>
        <v>-1792.9025857883864</v>
      </c>
      <c r="E70" s="33">
        <f t="shared" si="0"/>
        <v>-1576.3182459372736</v>
      </c>
      <c r="F70" s="33">
        <f t="shared" si="1"/>
        <v>408229.9870771225</v>
      </c>
    </row>
    <row r="71" spans="2:6" x14ac:dyDescent="0.2">
      <c r="B71" s="30">
        <v>68</v>
      </c>
      <c r="C71" s="33">
        <f>IF(B71&lt;=[0]!Loan_term,C70,0)</f>
        <v>-3369.22083172566</v>
      </c>
      <c r="D71" s="33">
        <f>-[0]!Loan_interest_rate/12*F70</f>
        <v>-1786.0061934624107</v>
      </c>
      <c r="E71" s="33">
        <f t="shared" ref="E71:E134" si="2">+C71-D71</f>
        <v>-1583.2146382632493</v>
      </c>
      <c r="F71" s="33">
        <f t="shared" ref="F71:F134" si="3">+F70+E71</f>
        <v>406646.77243885922</v>
      </c>
    </row>
    <row r="72" spans="2:6" x14ac:dyDescent="0.2">
      <c r="B72" s="30">
        <v>69</v>
      </c>
      <c r="C72" s="33">
        <f>IF(B72&lt;=[0]!Loan_term,C71,0)</f>
        <v>-3369.22083172566</v>
      </c>
      <c r="D72" s="33">
        <f>-[0]!Loan_interest_rate/12*F71</f>
        <v>-1779.0796294200088</v>
      </c>
      <c r="E72" s="33">
        <f t="shared" si="2"/>
        <v>-1590.1412023056512</v>
      </c>
      <c r="F72" s="33">
        <f t="shared" si="3"/>
        <v>405056.63123655354</v>
      </c>
    </row>
    <row r="73" spans="2:6" x14ac:dyDescent="0.2">
      <c r="B73" s="30">
        <v>70</v>
      </c>
      <c r="C73" s="33">
        <f>IF(B73&lt;=[0]!Loan_term,C72,0)</f>
        <v>-3369.22083172566</v>
      </c>
      <c r="D73" s="33">
        <f>-[0]!Loan_interest_rate/12*F72</f>
        <v>-1772.1227616599215</v>
      </c>
      <c r="E73" s="33">
        <f t="shared" si="2"/>
        <v>-1597.0980700657385</v>
      </c>
      <c r="F73" s="33">
        <f t="shared" si="3"/>
        <v>403459.53316648782</v>
      </c>
    </row>
    <row r="74" spans="2:6" x14ac:dyDescent="0.2">
      <c r="B74" s="30">
        <v>71</v>
      </c>
      <c r="C74" s="33">
        <f>IF(B74&lt;=[0]!Loan_term,C73,0)</f>
        <v>-3369.22083172566</v>
      </c>
      <c r="D74" s="33">
        <f>-[0]!Loan_interest_rate/12*F73</f>
        <v>-1765.1354576033841</v>
      </c>
      <c r="E74" s="33">
        <f t="shared" si="2"/>
        <v>-1604.0853741222759</v>
      </c>
      <c r="F74" s="33">
        <f t="shared" si="3"/>
        <v>401855.44779236556</v>
      </c>
    </row>
    <row r="75" spans="2:6" x14ac:dyDescent="0.2">
      <c r="B75" s="30">
        <v>72</v>
      </c>
      <c r="C75" s="33">
        <f>IF(B75&lt;=[0]!Loan_term,C74,0)</f>
        <v>-3369.22083172566</v>
      </c>
      <c r="D75" s="33">
        <f>-[0]!Loan_interest_rate/12*F74</f>
        <v>-1758.1175840915992</v>
      </c>
      <c r="E75" s="33">
        <f t="shared" si="2"/>
        <v>-1611.1032476340608</v>
      </c>
      <c r="F75" s="33">
        <f t="shared" si="3"/>
        <v>400244.34454473149</v>
      </c>
    </row>
    <row r="76" spans="2:6" x14ac:dyDescent="0.2">
      <c r="B76" s="30">
        <v>73</v>
      </c>
      <c r="C76" s="33">
        <f>IF(B76&lt;=[0]!Loan_term,C75,0)</f>
        <v>-3369.22083172566</v>
      </c>
      <c r="D76" s="33">
        <f>-[0]!Loan_interest_rate/12*F75</f>
        <v>-1751.0690073832002</v>
      </c>
      <c r="E76" s="33">
        <f t="shared" si="2"/>
        <v>-1618.1518243424598</v>
      </c>
      <c r="F76" s="33">
        <f t="shared" si="3"/>
        <v>398626.19272038905</v>
      </c>
    </row>
    <row r="77" spans="2:6" x14ac:dyDescent="0.2">
      <c r="B77" s="30">
        <v>74</v>
      </c>
      <c r="C77" s="33">
        <f>IF(B77&lt;=[0]!Loan_term,C76,0)</f>
        <v>-3369.22083172566</v>
      </c>
      <c r="D77" s="33">
        <f>-[0]!Loan_interest_rate/12*F76</f>
        <v>-1743.9895931517019</v>
      </c>
      <c r="E77" s="33">
        <f t="shared" si="2"/>
        <v>-1625.2312385739581</v>
      </c>
      <c r="F77" s="33">
        <f t="shared" si="3"/>
        <v>397000.96148181509</v>
      </c>
    </row>
    <row r="78" spans="2:6" x14ac:dyDescent="0.2">
      <c r="B78" s="30">
        <v>75</v>
      </c>
      <c r="C78" s="33">
        <f>IF(B78&lt;=[0]!Loan_term,C77,0)</f>
        <v>-3369.22083172566</v>
      </c>
      <c r="D78" s="33">
        <f>-[0]!Loan_interest_rate/12*F77</f>
        <v>-1736.8792064829408</v>
      </c>
      <c r="E78" s="33">
        <f t="shared" si="2"/>
        <v>-1632.3416252427191</v>
      </c>
      <c r="F78" s="33">
        <f t="shared" si="3"/>
        <v>395368.61985657236</v>
      </c>
    </row>
    <row r="79" spans="2:6" x14ac:dyDescent="0.2">
      <c r="B79" s="30">
        <v>76</v>
      </c>
      <c r="C79" s="33">
        <f>IF(B79&lt;=[0]!Loan_term,C78,0)</f>
        <v>-3369.22083172566</v>
      </c>
      <c r="D79" s="33">
        <f>-[0]!Loan_interest_rate/12*F78</f>
        <v>-1729.737711872504</v>
      </c>
      <c r="E79" s="33">
        <f t="shared" si="2"/>
        <v>-1639.483119853156</v>
      </c>
      <c r="F79" s="33">
        <f t="shared" si="3"/>
        <v>393729.13673671923</v>
      </c>
    </row>
    <row r="80" spans="2:6" x14ac:dyDescent="0.2">
      <c r="B80" s="30">
        <v>77</v>
      </c>
      <c r="C80" s="33">
        <f>IF(B80&lt;=[0]!Loan_term,C79,0)</f>
        <v>-3369.22083172566</v>
      </c>
      <c r="D80" s="33">
        <f>-[0]!Loan_interest_rate/12*F79</f>
        <v>-1722.5649732231464</v>
      </c>
      <c r="E80" s="33">
        <f t="shared" si="2"/>
        <v>-1646.6558585025136</v>
      </c>
      <c r="F80" s="33">
        <f t="shared" si="3"/>
        <v>392082.48087821674</v>
      </c>
    </row>
    <row r="81" spans="2:6" x14ac:dyDescent="0.2">
      <c r="B81" s="30">
        <v>78</v>
      </c>
      <c r="C81" s="33">
        <f>IF(B81&lt;=[0]!Loan_term,C80,0)</f>
        <v>-3369.22083172566</v>
      </c>
      <c r="D81" s="33">
        <f>-[0]!Loan_interest_rate/12*F80</f>
        <v>-1715.3608538421981</v>
      </c>
      <c r="E81" s="33">
        <f t="shared" si="2"/>
        <v>-1653.8599778834619</v>
      </c>
      <c r="F81" s="33">
        <f t="shared" si="3"/>
        <v>390428.62090033328</v>
      </c>
    </row>
    <row r="82" spans="2:6" x14ac:dyDescent="0.2">
      <c r="B82" s="30">
        <v>79</v>
      </c>
      <c r="C82" s="33">
        <f>IF(B82&lt;=[0]!Loan_term,C81,0)</f>
        <v>-3369.22083172566</v>
      </c>
      <c r="D82" s="33">
        <f>-[0]!Loan_interest_rate/12*F81</f>
        <v>-1708.125216438958</v>
      </c>
      <c r="E82" s="33">
        <f t="shared" si="2"/>
        <v>-1661.095615286702</v>
      </c>
      <c r="F82" s="33">
        <f t="shared" si="3"/>
        <v>388767.52528504655</v>
      </c>
    </row>
    <row r="83" spans="2:6" x14ac:dyDescent="0.2">
      <c r="B83" s="30">
        <v>80</v>
      </c>
      <c r="C83" s="33">
        <f>IF(B83&lt;=[0]!Loan_term,C82,0)</f>
        <v>-3369.22083172566</v>
      </c>
      <c r="D83" s="33">
        <f>-[0]!Loan_interest_rate/12*F82</f>
        <v>-1700.8579231220785</v>
      </c>
      <c r="E83" s="33">
        <f t="shared" si="2"/>
        <v>-1668.3629086035814</v>
      </c>
      <c r="F83" s="33">
        <f t="shared" si="3"/>
        <v>387099.16237644298</v>
      </c>
    </row>
    <row r="84" spans="2:6" x14ac:dyDescent="0.2">
      <c r="B84" s="30">
        <v>81</v>
      </c>
      <c r="C84" s="33">
        <f>IF(B84&lt;=[0]!Loan_term,C83,0)</f>
        <v>-3369.22083172566</v>
      </c>
      <c r="D84" s="33">
        <f>-[0]!Loan_interest_rate/12*F83</f>
        <v>-1693.5588353969379</v>
      </c>
      <c r="E84" s="33">
        <f t="shared" si="2"/>
        <v>-1675.6619963287221</v>
      </c>
      <c r="F84" s="33">
        <f t="shared" si="3"/>
        <v>385423.50038011424</v>
      </c>
    </row>
    <row r="85" spans="2:6" x14ac:dyDescent="0.2">
      <c r="B85" s="30">
        <v>82</v>
      </c>
      <c r="C85" s="33">
        <f>IF(B85&lt;=[0]!Loan_term,C84,0)</f>
        <v>-3369.22083172566</v>
      </c>
      <c r="D85" s="33">
        <f>-[0]!Loan_interest_rate/12*F84</f>
        <v>-1686.2278141629997</v>
      </c>
      <c r="E85" s="33">
        <f t="shared" si="2"/>
        <v>-1682.9930175626603</v>
      </c>
      <c r="F85" s="33">
        <f t="shared" si="3"/>
        <v>383740.50736255158</v>
      </c>
    </row>
    <row r="86" spans="2:6" x14ac:dyDescent="0.2">
      <c r="B86" s="30">
        <v>83</v>
      </c>
      <c r="C86" s="33">
        <f>IF(B86&lt;=[0]!Loan_term,C85,0)</f>
        <v>-3369.22083172566</v>
      </c>
      <c r="D86" s="33">
        <f>-[0]!Loan_interest_rate/12*F85</f>
        <v>-1678.8647197111629</v>
      </c>
      <c r="E86" s="33">
        <f t="shared" si="2"/>
        <v>-1690.3561120144971</v>
      </c>
      <c r="F86" s="33">
        <f t="shared" si="3"/>
        <v>382050.15125053708</v>
      </c>
    </row>
    <row r="87" spans="2:6" x14ac:dyDescent="0.2">
      <c r="B87" s="30">
        <v>84</v>
      </c>
      <c r="C87" s="33">
        <f>IF(B87&lt;=[0]!Loan_term,C86,0)</f>
        <v>-3369.22083172566</v>
      </c>
      <c r="D87" s="33">
        <f>-[0]!Loan_interest_rate/12*F86</f>
        <v>-1671.4694117210995</v>
      </c>
      <c r="E87" s="33">
        <f t="shared" si="2"/>
        <v>-1697.7514200045605</v>
      </c>
      <c r="F87" s="33">
        <f t="shared" si="3"/>
        <v>380352.39983053249</v>
      </c>
    </row>
    <row r="88" spans="2:6" x14ac:dyDescent="0.2">
      <c r="B88" s="30">
        <v>85</v>
      </c>
      <c r="C88" s="33">
        <f>IF(B88&lt;=[0]!Loan_term,C87,0)</f>
        <v>-3369.22083172566</v>
      </c>
      <c r="D88" s="33">
        <f>-[0]!Loan_interest_rate/12*F87</f>
        <v>-1664.0417492585796</v>
      </c>
      <c r="E88" s="33">
        <f t="shared" si="2"/>
        <v>-1705.1790824670804</v>
      </c>
      <c r="F88" s="33">
        <f t="shared" si="3"/>
        <v>378647.22074806539</v>
      </c>
    </row>
    <row r="89" spans="2:6" x14ac:dyDescent="0.2">
      <c r="B89" s="30">
        <v>86</v>
      </c>
      <c r="C89" s="33">
        <f>IF(B89&lt;=[0]!Loan_term,C88,0)</f>
        <v>-3369.22083172566</v>
      </c>
      <c r="D89" s="33">
        <f>-[0]!Loan_interest_rate/12*F88</f>
        <v>-1656.5815907727858</v>
      </c>
      <c r="E89" s="33">
        <f t="shared" si="2"/>
        <v>-1712.6392409528742</v>
      </c>
      <c r="F89" s="33">
        <f t="shared" si="3"/>
        <v>376934.58150711254</v>
      </c>
    </row>
    <row r="90" spans="2:6" x14ac:dyDescent="0.2">
      <c r="B90" s="30">
        <v>87</v>
      </c>
      <c r="C90" s="33">
        <f>IF(B90&lt;=[0]!Loan_term,C89,0)</f>
        <v>-3369.22083172566</v>
      </c>
      <c r="D90" s="33">
        <f>-[0]!Loan_interest_rate/12*F89</f>
        <v>-1649.0887940936173</v>
      </c>
      <c r="E90" s="33">
        <f t="shared" si="2"/>
        <v>-1720.1320376320427</v>
      </c>
      <c r="F90" s="33">
        <f t="shared" si="3"/>
        <v>375214.44946948049</v>
      </c>
    </row>
    <row r="91" spans="2:6" x14ac:dyDescent="0.2">
      <c r="B91" s="30">
        <v>88</v>
      </c>
      <c r="C91" s="33">
        <f>IF(B91&lt;=[0]!Loan_term,C90,0)</f>
        <v>-3369.22083172566</v>
      </c>
      <c r="D91" s="33">
        <f>-[0]!Loan_interest_rate/12*F90</f>
        <v>-1641.5632164289771</v>
      </c>
      <c r="E91" s="33">
        <f t="shared" si="2"/>
        <v>-1727.6576152966829</v>
      </c>
      <c r="F91" s="33">
        <f t="shared" si="3"/>
        <v>373486.79185418383</v>
      </c>
    </row>
    <row r="92" spans="2:6" x14ac:dyDescent="0.2">
      <c r="B92" s="30">
        <v>89</v>
      </c>
      <c r="C92" s="33">
        <f>IF(B92&lt;=[0]!Loan_term,C91,0)</f>
        <v>-3369.22083172566</v>
      </c>
      <c r="D92" s="33">
        <f>-[0]!Loan_interest_rate/12*F91</f>
        <v>-1634.0047143620541</v>
      </c>
      <c r="E92" s="33">
        <f t="shared" si="2"/>
        <v>-1735.2161173636059</v>
      </c>
      <c r="F92" s="33">
        <f t="shared" si="3"/>
        <v>371751.57573682023</v>
      </c>
    </row>
    <row r="93" spans="2:6" x14ac:dyDescent="0.2">
      <c r="B93" s="30">
        <v>90</v>
      </c>
      <c r="C93" s="33">
        <f>IF(B93&lt;=[0]!Loan_term,C92,0)</f>
        <v>-3369.22083172566</v>
      </c>
      <c r="D93" s="33">
        <f>-[0]!Loan_interest_rate/12*F92</f>
        <v>-1626.4131438485883</v>
      </c>
      <c r="E93" s="33">
        <f t="shared" si="2"/>
        <v>-1742.8076878770717</v>
      </c>
      <c r="F93" s="33">
        <f t="shared" si="3"/>
        <v>370008.76804894314</v>
      </c>
    </row>
    <row r="94" spans="2:6" x14ac:dyDescent="0.2">
      <c r="B94" s="30">
        <v>91</v>
      </c>
      <c r="C94" s="33">
        <f>IF(B94&lt;=[0]!Loan_term,C93,0)</f>
        <v>-3369.22083172566</v>
      </c>
      <c r="D94" s="33">
        <f>-[0]!Loan_interest_rate/12*F93</f>
        <v>-1618.788360214126</v>
      </c>
      <c r="E94" s="33">
        <f t="shared" si="2"/>
        <v>-1750.432471511534</v>
      </c>
      <c r="F94" s="33">
        <f t="shared" si="3"/>
        <v>368258.3355774316</v>
      </c>
    </row>
    <row r="95" spans="2:6" x14ac:dyDescent="0.2">
      <c r="B95" s="30">
        <v>92</v>
      </c>
      <c r="C95" s="33">
        <f>IF(B95&lt;=[0]!Loan_term,C94,0)</f>
        <v>-3369.22083172566</v>
      </c>
      <c r="D95" s="33">
        <f>-[0]!Loan_interest_rate/12*F94</f>
        <v>-1611.1302181512631</v>
      </c>
      <c r="E95" s="33">
        <f t="shared" si="2"/>
        <v>-1758.0906135743969</v>
      </c>
      <c r="F95" s="33">
        <f t="shared" si="3"/>
        <v>366500.24496385723</v>
      </c>
    </row>
    <row r="96" spans="2:6" x14ac:dyDescent="0.2">
      <c r="B96" s="30">
        <v>93</v>
      </c>
      <c r="C96" s="33">
        <f>IF(B96&lt;=[0]!Loan_term,C95,0)</f>
        <v>-3369.22083172566</v>
      </c>
      <c r="D96" s="33">
        <f>-[0]!Loan_interest_rate/12*F95</f>
        <v>-1603.4385717168752</v>
      </c>
      <c r="E96" s="33">
        <f t="shared" si="2"/>
        <v>-1765.7822600087848</v>
      </c>
      <c r="F96" s="33">
        <f t="shared" si="3"/>
        <v>364734.46270384843</v>
      </c>
    </row>
    <row r="97" spans="2:6" x14ac:dyDescent="0.2">
      <c r="B97" s="30">
        <v>94</v>
      </c>
      <c r="C97" s="33">
        <f>IF(B97&lt;=[0]!Loan_term,C96,0)</f>
        <v>-3369.22083172566</v>
      </c>
      <c r="D97" s="33">
        <f>-[0]!Loan_interest_rate/12*F96</f>
        <v>-1595.7132743293366</v>
      </c>
      <c r="E97" s="33">
        <f t="shared" si="2"/>
        <v>-1773.5075573963234</v>
      </c>
      <c r="F97" s="33">
        <f t="shared" si="3"/>
        <v>362960.95514645212</v>
      </c>
    </row>
    <row r="98" spans="2:6" x14ac:dyDescent="0.2">
      <c r="B98" s="30">
        <v>95</v>
      </c>
      <c r="C98" s="33">
        <f>IF(B98&lt;=[0]!Loan_term,C97,0)</f>
        <v>-3369.22083172566</v>
      </c>
      <c r="D98" s="33">
        <f>-[0]!Loan_interest_rate/12*F97</f>
        <v>-1587.9541787657279</v>
      </c>
      <c r="E98" s="33">
        <f t="shared" si="2"/>
        <v>-1781.2666529599321</v>
      </c>
      <c r="F98" s="33">
        <f t="shared" si="3"/>
        <v>361179.6884934922</v>
      </c>
    </row>
    <row r="99" spans="2:6" x14ac:dyDescent="0.2">
      <c r="B99" s="30">
        <v>96</v>
      </c>
      <c r="C99" s="33">
        <f>IF(B99&lt;=[0]!Loan_term,C98,0)</f>
        <v>-3369.22083172566</v>
      </c>
      <c r="D99" s="33">
        <f>-[0]!Loan_interest_rate/12*F98</f>
        <v>-1580.1611371590282</v>
      </c>
      <c r="E99" s="33">
        <f t="shared" si="2"/>
        <v>-1789.0596945666318</v>
      </c>
      <c r="F99" s="33">
        <f t="shared" si="3"/>
        <v>359390.62879892555</v>
      </c>
    </row>
    <row r="100" spans="2:6" x14ac:dyDescent="0.2">
      <c r="B100" s="30">
        <v>97</v>
      </c>
      <c r="C100" s="33">
        <f>IF(B100&lt;=[0]!Loan_term,C99,0)</f>
        <v>-3369.22083172566</v>
      </c>
      <c r="D100" s="33">
        <f>-[0]!Loan_interest_rate/12*F99</f>
        <v>-1572.3340009952992</v>
      </c>
      <c r="E100" s="33">
        <f t="shared" si="2"/>
        <v>-1796.8868307303608</v>
      </c>
      <c r="F100" s="33">
        <f t="shared" si="3"/>
        <v>357593.74196819519</v>
      </c>
    </row>
    <row r="101" spans="2:6" x14ac:dyDescent="0.2">
      <c r="B101" s="30">
        <v>98</v>
      </c>
      <c r="C101" s="33">
        <f>IF(B101&lt;=[0]!Loan_term,C100,0)</f>
        <v>-3369.22083172566</v>
      </c>
      <c r="D101" s="33">
        <f>-[0]!Loan_interest_rate/12*F100</f>
        <v>-1564.4726211108539</v>
      </c>
      <c r="E101" s="33">
        <f t="shared" si="2"/>
        <v>-1804.7482106148061</v>
      </c>
      <c r="F101" s="33">
        <f t="shared" si="3"/>
        <v>355788.99375758041</v>
      </c>
    </row>
    <row r="102" spans="2:6" x14ac:dyDescent="0.2">
      <c r="B102" s="30">
        <v>99</v>
      </c>
      <c r="C102" s="33">
        <f>IF(B102&lt;=[0]!Loan_term,C101,0)</f>
        <v>-3369.22083172566</v>
      </c>
      <c r="D102" s="33">
        <f>-[0]!Loan_interest_rate/12*F101</f>
        <v>-1556.5768476894141</v>
      </c>
      <c r="E102" s="33">
        <f t="shared" si="2"/>
        <v>-1812.6439840362459</v>
      </c>
      <c r="F102" s="33">
        <f t="shared" si="3"/>
        <v>353976.34977354418</v>
      </c>
    </row>
    <row r="103" spans="2:6" x14ac:dyDescent="0.2">
      <c r="B103" s="30">
        <v>100</v>
      </c>
      <c r="C103" s="33">
        <f>IF(B103&lt;=[0]!Loan_term,C102,0)</f>
        <v>-3369.22083172566</v>
      </c>
      <c r="D103" s="33">
        <f>-[0]!Loan_interest_rate/12*F102</f>
        <v>-1548.6465302592555</v>
      </c>
      <c r="E103" s="33">
        <f t="shared" si="2"/>
        <v>-1820.5743014664044</v>
      </c>
      <c r="F103" s="33">
        <f t="shared" si="3"/>
        <v>352155.77547207777</v>
      </c>
    </row>
    <row r="104" spans="2:6" x14ac:dyDescent="0.2">
      <c r="B104" s="30">
        <v>101</v>
      </c>
      <c r="C104" s="33">
        <f>IF(B104&lt;=[0]!Loan_term,C103,0)</f>
        <v>-3369.22083172566</v>
      </c>
      <c r="D104" s="33">
        <f>-[0]!Loan_interest_rate/12*F103</f>
        <v>-1540.6815176903401</v>
      </c>
      <c r="E104" s="33">
        <f t="shared" si="2"/>
        <v>-1828.5393140353199</v>
      </c>
      <c r="F104" s="33">
        <f t="shared" si="3"/>
        <v>350327.23615804245</v>
      </c>
    </row>
    <row r="105" spans="2:6" x14ac:dyDescent="0.2">
      <c r="B105" s="30">
        <v>102</v>
      </c>
      <c r="C105" s="33">
        <f>IF(B105&lt;=[0]!Loan_term,C104,0)</f>
        <v>-3369.22083172566</v>
      </c>
      <c r="D105" s="33">
        <f>-[0]!Loan_interest_rate/12*F104</f>
        <v>-1532.6816581914356</v>
      </c>
      <c r="E105" s="33">
        <f t="shared" si="2"/>
        <v>-1836.5391735342243</v>
      </c>
      <c r="F105" s="33">
        <f t="shared" si="3"/>
        <v>348490.69698450825</v>
      </c>
    </row>
    <row r="106" spans="2:6" x14ac:dyDescent="0.2">
      <c r="B106" s="30">
        <v>103</v>
      </c>
      <c r="C106" s="33">
        <f>IF(B106&lt;=[0]!Loan_term,C105,0)</f>
        <v>-3369.22083172566</v>
      </c>
      <c r="D106" s="33">
        <f>-[0]!Loan_interest_rate/12*F105</f>
        <v>-1524.6467993072235</v>
      </c>
      <c r="E106" s="33">
        <f t="shared" si="2"/>
        <v>-1844.5740324184364</v>
      </c>
      <c r="F106" s="33">
        <f t="shared" si="3"/>
        <v>346646.12295208982</v>
      </c>
    </row>
    <row r="107" spans="2:6" x14ac:dyDescent="0.2">
      <c r="B107" s="30">
        <v>104</v>
      </c>
      <c r="C107" s="33">
        <f>IF(B107&lt;=[0]!Loan_term,C106,0)</f>
        <v>-3369.22083172566</v>
      </c>
      <c r="D107" s="33">
        <f>-[0]!Loan_interest_rate/12*F106</f>
        <v>-1516.5767879153927</v>
      </c>
      <c r="E107" s="33">
        <f t="shared" si="2"/>
        <v>-1852.6440438102672</v>
      </c>
      <c r="F107" s="33">
        <f t="shared" si="3"/>
        <v>344793.47890827956</v>
      </c>
    </row>
    <row r="108" spans="2:6" x14ac:dyDescent="0.2">
      <c r="B108" s="30">
        <v>105</v>
      </c>
      <c r="C108" s="33">
        <f>IF(B108&lt;=[0]!Loan_term,C107,0)</f>
        <v>-3369.22083172566</v>
      </c>
      <c r="D108" s="33">
        <f>-[0]!Loan_interest_rate/12*F107</f>
        <v>-1508.4714702237229</v>
      </c>
      <c r="E108" s="33">
        <f t="shared" si="2"/>
        <v>-1860.7493615019371</v>
      </c>
      <c r="F108" s="33">
        <f t="shared" si="3"/>
        <v>342932.72954677761</v>
      </c>
    </row>
    <row r="109" spans="2:6" x14ac:dyDescent="0.2">
      <c r="B109" s="30">
        <v>106</v>
      </c>
      <c r="C109" s="33">
        <f>IF(B109&lt;=[0]!Loan_term,C108,0)</f>
        <v>-3369.22083172566</v>
      </c>
      <c r="D109" s="33">
        <f>-[0]!Loan_interest_rate/12*F108</f>
        <v>-1500.3306917671518</v>
      </c>
      <c r="E109" s="33">
        <f t="shared" si="2"/>
        <v>-1868.8901399585081</v>
      </c>
      <c r="F109" s="33">
        <f t="shared" si="3"/>
        <v>341063.83940681908</v>
      </c>
    </row>
    <row r="110" spans="2:6" x14ac:dyDescent="0.2">
      <c r="B110" s="30">
        <v>107</v>
      </c>
      <c r="C110" s="33">
        <f>IF(B110&lt;=[0]!Loan_term,C109,0)</f>
        <v>-3369.22083172566</v>
      </c>
      <c r="D110" s="33">
        <f>-[0]!Loan_interest_rate/12*F109</f>
        <v>-1492.1542974048334</v>
      </c>
      <c r="E110" s="33">
        <f t="shared" si="2"/>
        <v>-1877.0665343208266</v>
      </c>
      <c r="F110" s="33">
        <f t="shared" si="3"/>
        <v>339186.77287249826</v>
      </c>
    </row>
    <row r="111" spans="2:6" x14ac:dyDescent="0.2">
      <c r="B111" s="30">
        <v>108</v>
      </c>
      <c r="C111" s="33">
        <f>IF(B111&lt;=[0]!Loan_term,C110,0)</f>
        <v>-3369.22083172566</v>
      </c>
      <c r="D111" s="33">
        <f>-[0]!Loan_interest_rate/12*F110</f>
        <v>-1483.9421313171797</v>
      </c>
      <c r="E111" s="33">
        <f t="shared" si="2"/>
        <v>-1885.2787004084803</v>
      </c>
      <c r="F111" s="33">
        <f t="shared" si="3"/>
        <v>337301.49417208979</v>
      </c>
    </row>
    <row r="112" spans="2:6" x14ac:dyDescent="0.2">
      <c r="B112" s="30">
        <v>109</v>
      </c>
      <c r="C112" s="33">
        <f>IF(B112&lt;=[0]!Loan_term,C111,0)</f>
        <v>-3369.22083172566</v>
      </c>
      <c r="D112" s="33">
        <f>-[0]!Loan_interest_rate/12*F111</f>
        <v>-1475.6940370028926</v>
      </c>
      <c r="E112" s="33">
        <f t="shared" si="2"/>
        <v>-1893.5267947227674</v>
      </c>
      <c r="F112" s="33">
        <f t="shared" si="3"/>
        <v>335407.96737736702</v>
      </c>
    </row>
    <row r="113" spans="2:6" x14ac:dyDescent="0.2">
      <c r="B113" s="30">
        <v>110</v>
      </c>
      <c r="C113" s="33">
        <f>IF(B113&lt;=[0]!Loan_term,C112,0)</f>
        <v>-3369.22083172566</v>
      </c>
      <c r="D113" s="33">
        <f>-[0]!Loan_interest_rate/12*F112</f>
        <v>-1467.4098572759806</v>
      </c>
      <c r="E113" s="33">
        <f t="shared" si="2"/>
        <v>-1901.8109744496794</v>
      </c>
      <c r="F113" s="33">
        <f t="shared" si="3"/>
        <v>333506.15640291735</v>
      </c>
    </row>
    <row r="114" spans="2:6" x14ac:dyDescent="0.2">
      <c r="B114" s="30">
        <v>111</v>
      </c>
      <c r="C114" s="33">
        <f>IF(B114&lt;=[0]!Loan_term,C113,0)</f>
        <v>-3369.22083172566</v>
      </c>
      <c r="D114" s="33">
        <f>-[0]!Loan_interest_rate/12*F113</f>
        <v>-1459.0894342627632</v>
      </c>
      <c r="E114" s="33">
        <f t="shared" si="2"/>
        <v>-1910.1313974628968</v>
      </c>
      <c r="F114" s="33">
        <f t="shared" si="3"/>
        <v>331596.02500545443</v>
      </c>
    </row>
    <row r="115" spans="2:6" x14ac:dyDescent="0.2">
      <c r="B115" s="30">
        <v>112</v>
      </c>
      <c r="C115" s="33">
        <f>IF(B115&lt;=[0]!Loan_term,C114,0)</f>
        <v>-3369.22083172566</v>
      </c>
      <c r="D115" s="33">
        <f>-[0]!Loan_interest_rate/12*F114</f>
        <v>-1450.7326093988629</v>
      </c>
      <c r="E115" s="33">
        <f t="shared" si="2"/>
        <v>-1918.4882223267971</v>
      </c>
      <c r="F115" s="33">
        <f t="shared" si="3"/>
        <v>329677.53678312764</v>
      </c>
    </row>
    <row r="116" spans="2:6" x14ac:dyDescent="0.2">
      <c r="B116" s="30">
        <v>113</v>
      </c>
      <c r="C116" s="33">
        <f>IF(B116&lt;=[0]!Loan_term,C115,0)</f>
        <v>-3369.22083172566</v>
      </c>
      <c r="D116" s="33">
        <f>-[0]!Loan_interest_rate/12*F115</f>
        <v>-1442.3392234261833</v>
      </c>
      <c r="E116" s="33">
        <f t="shared" si="2"/>
        <v>-1926.8816082994767</v>
      </c>
      <c r="F116" s="33">
        <f t="shared" si="3"/>
        <v>327750.65517482813</v>
      </c>
    </row>
    <row r="117" spans="2:6" x14ac:dyDescent="0.2">
      <c r="B117" s="30">
        <v>114</v>
      </c>
      <c r="C117" s="33">
        <f>IF(B117&lt;=[0]!Loan_term,C116,0)</f>
        <v>-3369.22083172566</v>
      </c>
      <c r="D117" s="33">
        <f>-[0]!Loan_interest_rate/12*F116</f>
        <v>-1433.9091163898729</v>
      </c>
      <c r="E117" s="33">
        <f t="shared" si="2"/>
        <v>-1935.3117153357871</v>
      </c>
      <c r="F117" s="33">
        <f t="shared" si="3"/>
        <v>325815.34345949237</v>
      </c>
    </row>
    <row r="118" spans="2:6" x14ac:dyDescent="0.2">
      <c r="B118" s="30">
        <v>115</v>
      </c>
      <c r="C118" s="33">
        <f>IF(B118&lt;=[0]!Loan_term,C117,0)</f>
        <v>-3369.22083172566</v>
      </c>
      <c r="D118" s="33">
        <f>-[0]!Loan_interest_rate/12*F117</f>
        <v>-1425.4421276352789</v>
      </c>
      <c r="E118" s="33">
        <f t="shared" si="2"/>
        <v>-1943.7787040903811</v>
      </c>
      <c r="F118" s="33">
        <f t="shared" si="3"/>
        <v>323871.56475540198</v>
      </c>
    </row>
    <row r="119" spans="2:6" x14ac:dyDescent="0.2">
      <c r="B119" s="30">
        <v>116</v>
      </c>
      <c r="C119" s="33">
        <f>IF(B119&lt;=[0]!Loan_term,C118,0)</f>
        <v>-3369.22083172566</v>
      </c>
      <c r="D119" s="33">
        <f>-[0]!Loan_interest_rate/12*F118</f>
        <v>-1416.9380958048835</v>
      </c>
      <c r="E119" s="33">
        <f t="shared" si="2"/>
        <v>-1952.2827359207765</v>
      </c>
      <c r="F119" s="33">
        <f t="shared" si="3"/>
        <v>321919.28201948118</v>
      </c>
    </row>
    <row r="120" spans="2:6" x14ac:dyDescent="0.2">
      <c r="B120" s="30">
        <v>117</v>
      </c>
      <c r="C120" s="33">
        <f>IF(B120&lt;=[0]!Loan_term,C119,0)</f>
        <v>-3369.22083172566</v>
      </c>
      <c r="D120" s="33">
        <f>-[0]!Loan_interest_rate/12*F119</f>
        <v>-1408.39685883523</v>
      </c>
      <c r="E120" s="33">
        <f t="shared" si="2"/>
        <v>-1960.82397289043</v>
      </c>
      <c r="F120" s="33">
        <f t="shared" si="3"/>
        <v>319958.45804659073</v>
      </c>
    </row>
    <row r="121" spans="2:6" x14ac:dyDescent="0.2">
      <c r="B121" s="30">
        <v>118</v>
      </c>
      <c r="C121" s="33">
        <f>IF(B121&lt;=[0]!Loan_term,C120,0)</f>
        <v>-3369.22083172566</v>
      </c>
      <c r="D121" s="33">
        <f>-[0]!Loan_interest_rate/12*F120</f>
        <v>-1399.8182539538343</v>
      </c>
      <c r="E121" s="33">
        <f t="shared" si="2"/>
        <v>-1969.4025777718257</v>
      </c>
      <c r="F121" s="33">
        <f t="shared" si="3"/>
        <v>317989.05546881893</v>
      </c>
    </row>
    <row r="122" spans="2:6" x14ac:dyDescent="0.2">
      <c r="B122" s="30">
        <v>119</v>
      </c>
      <c r="C122" s="33">
        <f>IF(B122&lt;=[0]!Loan_term,C121,0)</f>
        <v>-3369.22083172566</v>
      </c>
      <c r="D122" s="33">
        <f>-[0]!Loan_interest_rate/12*F121</f>
        <v>-1391.2021176760827</v>
      </c>
      <c r="E122" s="33">
        <f t="shared" si="2"/>
        <v>-1978.0187140495773</v>
      </c>
      <c r="F122" s="33">
        <f t="shared" si="3"/>
        <v>316011.03675476933</v>
      </c>
    </row>
    <row r="123" spans="2:6" x14ac:dyDescent="0.2">
      <c r="B123" s="30">
        <v>120</v>
      </c>
      <c r="C123" s="33">
        <f>IF(B123&lt;=[0]!Loan_term,C122,0)</f>
        <v>-3369.22083172566</v>
      </c>
      <c r="D123" s="33">
        <f>-[0]!Loan_interest_rate/12*F122</f>
        <v>-1382.5482858021157</v>
      </c>
      <c r="E123" s="33">
        <f t="shared" si="2"/>
        <v>-1986.6725459235442</v>
      </c>
      <c r="F123" s="33">
        <f t="shared" si="3"/>
        <v>314024.36420884577</v>
      </c>
    </row>
    <row r="124" spans="2:6" x14ac:dyDescent="0.2">
      <c r="B124" s="30">
        <v>121</v>
      </c>
      <c r="C124" s="33">
        <f>IF(B124&lt;=[0]!Loan_term,C123,0)</f>
        <v>-3369.22083172566</v>
      </c>
      <c r="D124" s="33">
        <f>-[0]!Loan_interest_rate/12*F123</f>
        <v>-1373.8565934137</v>
      </c>
      <c r="E124" s="33">
        <f t="shared" si="2"/>
        <v>-1995.36423831196</v>
      </c>
      <c r="F124" s="33">
        <f t="shared" si="3"/>
        <v>312028.99997053383</v>
      </c>
    </row>
    <row r="125" spans="2:6" x14ac:dyDescent="0.2">
      <c r="B125" s="30">
        <v>122</v>
      </c>
      <c r="C125" s="33">
        <f>IF(B125&lt;=[0]!Loan_term,C124,0)</f>
        <v>-3369.22083172566</v>
      </c>
      <c r="D125" s="33">
        <f>-[0]!Loan_interest_rate/12*F124</f>
        <v>-1365.1268748710854</v>
      </c>
      <c r="E125" s="33">
        <f t="shared" si="2"/>
        <v>-2004.0939568545746</v>
      </c>
      <c r="F125" s="33">
        <f t="shared" si="3"/>
        <v>310024.90601367922</v>
      </c>
    </row>
    <row r="126" spans="2:6" x14ac:dyDescent="0.2">
      <c r="B126" s="30">
        <v>123</v>
      </c>
      <c r="C126" s="33">
        <f>IF(B126&lt;=[0]!Loan_term,C125,0)</f>
        <v>-3369.22083172566</v>
      </c>
      <c r="D126" s="33">
        <f>-[0]!Loan_interest_rate/12*F125</f>
        <v>-1356.3589638098465</v>
      </c>
      <c r="E126" s="33">
        <f t="shared" si="2"/>
        <v>-2012.8618679158135</v>
      </c>
      <c r="F126" s="33">
        <f t="shared" si="3"/>
        <v>308012.04414576339</v>
      </c>
    </row>
    <row r="127" spans="2:6" x14ac:dyDescent="0.2">
      <c r="B127" s="30">
        <v>124</v>
      </c>
      <c r="C127" s="33">
        <f>IF(B127&lt;=[0]!Loan_term,C126,0)</f>
        <v>-3369.22083172566</v>
      </c>
      <c r="D127" s="33">
        <f>-[0]!Loan_interest_rate/12*F126</f>
        <v>-1347.5526931377146</v>
      </c>
      <c r="E127" s="33">
        <f t="shared" si="2"/>
        <v>-2021.6681385879454</v>
      </c>
      <c r="F127" s="33">
        <f t="shared" si="3"/>
        <v>305990.37600717542</v>
      </c>
    </row>
    <row r="128" spans="2:6" x14ac:dyDescent="0.2">
      <c r="B128" s="30">
        <v>125</v>
      </c>
      <c r="C128" s="33">
        <f>IF(B128&lt;=[0]!Loan_term,C127,0)</f>
        <v>-3369.22083172566</v>
      </c>
      <c r="D128" s="33">
        <f>-[0]!Loan_interest_rate/12*F127</f>
        <v>-1338.7078950313924</v>
      </c>
      <c r="E128" s="33">
        <f t="shared" si="2"/>
        <v>-2030.5129366942676</v>
      </c>
      <c r="F128" s="33">
        <f t="shared" si="3"/>
        <v>303959.86307048117</v>
      </c>
    </row>
    <row r="129" spans="2:6" x14ac:dyDescent="0.2">
      <c r="B129" s="30">
        <v>126</v>
      </c>
      <c r="C129" s="33">
        <f>IF(B129&lt;=[0]!Loan_term,C128,0)</f>
        <v>-3369.22083172566</v>
      </c>
      <c r="D129" s="33">
        <f>-[0]!Loan_interest_rate/12*F128</f>
        <v>-1329.824400933355</v>
      </c>
      <c r="E129" s="33">
        <f t="shared" si="2"/>
        <v>-2039.396430792305</v>
      </c>
      <c r="F129" s="33">
        <f t="shared" si="3"/>
        <v>301920.46663968888</v>
      </c>
    </row>
    <row r="130" spans="2:6" x14ac:dyDescent="0.2">
      <c r="B130" s="30">
        <v>127</v>
      </c>
      <c r="C130" s="33">
        <f>IF(B130&lt;=[0]!Loan_term,C129,0)</f>
        <v>-3369.22083172566</v>
      </c>
      <c r="D130" s="33">
        <f>-[0]!Loan_interest_rate/12*F129</f>
        <v>-1320.9020415486386</v>
      </c>
      <c r="E130" s="33">
        <f t="shared" si="2"/>
        <v>-2048.3187901770216</v>
      </c>
      <c r="F130" s="33">
        <f t="shared" si="3"/>
        <v>299872.14784951188</v>
      </c>
    </row>
    <row r="131" spans="2:6" x14ac:dyDescent="0.2">
      <c r="B131" s="30">
        <v>128</v>
      </c>
      <c r="C131" s="33">
        <f>IF(B131&lt;=[0]!Loan_term,C130,0)</f>
        <v>-3369.22083172566</v>
      </c>
      <c r="D131" s="33">
        <f>-[0]!Loan_interest_rate/12*F130</f>
        <v>-1311.9406468416144</v>
      </c>
      <c r="E131" s="33">
        <f t="shared" si="2"/>
        <v>-2057.2801848840454</v>
      </c>
      <c r="F131" s="33">
        <f t="shared" si="3"/>
        <v>297814.86766462785</v>
      </c>
    </row>
    <row r="132" spans="2:6" x14ac:dyDescent="0.2">
      <c r="B132" s="30">
        <v>129</v>
      </c>
      <c r="C132" s="33">
        <f>IF(B132&lt;=[0]!Loan_term,C131,0)</f>
        <v>-3369.22083172566</v>
      </c>
      <c r="D132" s="33">
        <f>-[0]!Loan_interest_rate/12*F131</f>
        <v>-1302.9400460327467</v>
      </c>
      <c r="E132" s="33">
        <f t="shared" si="2"/>
        <v>-2066.280785692913</v>
      </c>
      <c r="F132" s="33">
        <f t="shared" si="3"/>
        <v>295748.58687893493</v>
      </c>
    </row>
    <row r="133" spans="2:6" x14ac:dyDescent="0.2">
      <c r="B133" s="30">
        <v>130</v>
      </c>
      <c r="C133" s="33">
        <f>IF(B133&lt;=[0]!Loan_term,C132,0)</f>
        <v>-3369.22083172566</v>
      </c>
      <c r="D133" s="33">
        <f>-[0]!Loan_interest_rate/12*F132</f>
        <v>-1293.9000675953403</v>
      </c>
      <c r="E133" s="33">
        <f t="shared" si="2"/>
        <v>-2075.3207641303197</v>
      </c>
      <c r="F133" s="33">
        <f t="shared" si="3"/>
        <v>293673.2661148046</v>
      </c>
    </row>
    <row r="134" spans="2:6" x14ac:dyDescent="0.2">
      <c r="B134" s="30">
        <v>131</v>
      </c>
      <c r="C134" s="33">
        <f>IF(B134&lt;=[0]!Loan_term,C133,0)</f>
        <v>-3369.22083172566</v>
      </c>
      <c r="D134" s="33">
        <f>-[0]!Loan_interest_rate/12*F133</f>
        <v>-1284.82053925227</v>
      </c>
      <c r="E134" s="33">
        <f t="shared" si="2"/>
        <v>-2084.40029247339</v>
      </c>
      <c r="F134" s="33">
        <f t="shared" si="3"/>
        <v>291588.86582233122</v>
      </c>
    </row>
    <row r="135" spans="2:6" x14ac:dyDescent="0.2">
      <c r="B135" s="30">
        <v>132</v>
      </c>
      <c r="C135" s="33">
        <f>IF(B135&lt;=[0]!Loan_term,C134,0)</f>
        <v>-3369.22083172566</v>
      </c>
      <c r="D135" s="33">
        <f>-[0]!Loan_interest_rate/12*F134</f>
        <v>-1275.701287972699</v>
      </c>
      <c r="E135" s="33">
        <f t="shared" ref="E135:E198" si="4">+C135-D135</f>
        <v>-2093.519543752961</v>
      </c>
      <c r="F135" s="33">
        <f t="shared" ref="F135:F198" si="5">+F134+E135</f>
        <v>289495.34627857828</v>
      </c>
    </row>
    <row r="136" spans="2:6" x14ac:dyDescent="0.2">
      <c r="B136" s="30">
        <v>133</v>
      </c>
      <c r="C136" s="33">
        <f>IF(B136&lt;=[0]!Loan_term,C135,0)</f>
        <v>-3369.22083172566</v>
      </c>
      <c r="D136" s="33">
        <f>-[0]!Loan_interest_rate/12*F135</f>
        <v>-1266.5421399687798</v>
      </c>
      <c r="E136" s="33">
        <f t="shared" si="4"/>
        <v>-2102.6786917568802</v>
      </c>
      <c r="F136" s="33">
        <f t="shared" si="5"/>
        <v>287392.66758682142</v>
      </c>
    </row>
    <row r="137" spans="2:6" x14ac:dyDescent="0.2">
      <c r="B137" s="30">
        <v>134</v>
      </c>
      <c r="C137" s="33">
        <f>IF(B137&lt;=[0]!Loan_term,C136,0)</f>
        <v>-3369.22083172566</v>
      </c>
      <c r="D137" s="33">
        <f>-[0]!Loan_interest_rate/12*F136</f>
        <v>-1257.3429206923436</v>
      </c>
      <c r="E137" s="33">
        <f t="shared" si="4"/>
        <v>-2111.8779110333162</v>
      </c>
      <c r="F137" s="33">
        <f t="shared" si="5"/>
        <v>285280.78967578808</v>
      </c>
    </row>
    <row r="138" spans="2:6" x14ac:dyDescent="0.2">
      <c r="B138" s="30">
        <v>135</v>
      </c>
      <c r="C138" s="33">
        <f>IF(B138&lt;=[0]!Loan_term,C137,0)</f>
        <v>-3369.22083172566</v>
      </c>
      <c r="D138" s="33">
        <f>-[0]!Loan_interest_rate/12*F137</f>
        <v>-1248.1034548315727</v>
      </c>
      <c r="E138" s="33">
        <f t="shared" si="4"/>
        <v>-2121.1173768940871</v>
      </c>
      <c r="F138" s="33">
        <f t="shared" si="5"/>
        <v>283159.67229889397</v>
      </c>
    </row>
    <row r="139" spans="2:6" x14ac:dyDescent="0.2">
      <c r="B139" s="30">
        <v>136</v>
      </c>
      <c r="C139" s="33">
        <f>IF(B139&lt;=[0]!Loan_term,C138,0)</f>
        <v>-3369.22083172566</v>
      </c>
      <c r="D139" s="33">
        <f>-[0]!Loan_interest_rate/12*F138</f>
        <v>-1238.8235663076609</v>
      </c>
      <c r="E139" s="33">
        <f t="shared" si="4"/>
        <v>-2130.3972654179988</v>
      </c>
      <c r="F139" s="33">
        <f t="shared" si="5"/>
        <v>281029.27503347595</v>
      </c>
    </row>
    <row r="140" spans="2:6" x14ac:dyDescent="0.2">
      <c r="B140" s="30">
        <v>137</v>
      </c>
      <c r="C140" s="33">
        <f>IF(B140&lt;=[0]!Loan_term,C139,0)</f>
        <v>-3369.22083172566</v>
      </c>
      <c r="D140" s="33">
        <f>-[0]!Loan_interest_rate/12*F139</f>
        <v>-1229.5030782714571</v>
      </c>
      <c r="E140" s="33">
        <f t="shared" si="4"/>
        <v>-2139.7177534542029</v>
      </c>
      <c r="F140" s="33">
        <f t="shared" si="5"/>
        <v>278889.55728002172</v>
      </c>
    </row>
    <row r="141" spans="2:6" x14ac:dyDescent="0.2">
      <c r="B141" s="30">
        <v>138</v>
      </c>
      <c r="C141" s="33">
        <f>IF(B141&lt;=[0]!Loan_term,C140,0)</f>
        <v>-3369.22083172566</v>
      </c>
      <c r="D141" s="33">
        <f>-[0]!Loan_interest_rate/12*F140</f>
        <v>-1220.1418131000949</v>
      </c>
      <c r="E141" s="33">
        <f t="shared" si="4"/>
        <v>-2149.0790186255654</v>
      </c>
      <c r="F141" s="33">
        <f t="shared" si="5"/>
        <v>276740.47826139617</v>
      </c>
    </row>
    <row r="142" spans="2:6" x14ac:dyDescent="0.2">
      <c r="B142" s="30">
        <v>139</v>
      </c>
      <c r="C142" s="33">
        <f>IF(B142&lt;=[0]!Loan_term,C141,0)</f>
        <v>-3369.22083172566</v>
      </c>
      <c r="D142" s="33">
        <f>-[0]!Loan_interest_rate/12*F141</f>
        <v>-1210.7395923936081</v>
      </c>
      <c r="E142" s="33">
        <f t="shared" si="4"/>
        <v>-2158.4812393320517</v>
      </c>
      <c r="F142" s="33">
        <f t="shared" si="5"/>
        <v>274581.99702206411</v>
      </c>
    </row>
    <row r="143" spans="2:6" x14ac:dyDescent="0.2">
      <c r="B143" s="30">
        <v>140</v>
      </c>
      <c r="C143" s="33">
        <f>IF(B143&lt;=[0]!Loan_term,C142,0)</f>
        <v>-3369.22083172566</v>
      </c>
      <c r="D143" s="33">
        <f>-[0]!Loan_interest_rate/12*F142</f>
        <v>-1201.2962369715303</v>
      </c>
      <c r="E143" s="33">
        <f t="shared" si="4"/>
        <v>-2167.9245947541294</v>
      </c>
      <c r="F143" s="33">
        <f t="shared" si="5"/>
        <v>272414.07242730999</v>
      </c>
    </row>
    <row r="144" spans="2:6" x14ac:dyDescent="0.2">
      <c r="B144" s="30">
        <v>141</v>
      </c>
      <c r="C144" s="33">
        <f>IF(B144&lt;=[0]!Loan_term,C143,0)</f>
        <v>-3369.22083172566</v>
      </c>
      <c r="D144" s="33">
        <f>-[0]!Loan_interest_rate/12*F143</f>
        <v>-1191.8115668694811</v>
      </c>
      <c r="E144" s="33">
        <f t="shared" si="4"/>
        <v>-2177.4092648561791</v>
      </c>
      <c r="F144" s="33">
        <f t="shared" si="5"/>
        <v>270236.6631624538</v>
      </c>
    </row>
    <row r="145" spans="2:6" x14ac:dyDescent="0.2">
      <c r="B145" s="30">
        <v>142</v>
      </c>
      <c r="C145" s="33">
        <f>IF(B145&lt;=[0]!Loan_term,C144,0)</f>
        <v>-3369.22083172566</v>
      </c>
      <c r="D145" s="33">
        <f>-[0]!Loan_interest_rate/12*F144</f>
        <v>-1182.2854013357353</v>
      </c>
      <c r="E145" s="33">
        <f t="shared" si="4"/>
        <v>-2186.9354303899245</v>
      </c>
      <c r="F145" s="33">
        <f t="shared" si="5"/>
        <v>268049.72773206385</v>
      </c>
    </row>
    <row r="146" spans="2:6" x14ac:dyDescent="0.2">
      <c r="B146" s="30">
        <v>143</v>
      </c>
      <c r="C146" s="33">
        <f>IF(B146&lt;=[0]!Loan_term,C145,0)</f>
        <v>-3369.22083172566</v>
      </c>
      <c r="D146" s="33">
        <f>-[0]!Loan_interest_rate/12*F145</f>
        <v>-1172.7175588277792</v>
      </c>
      <c r="E146" s="33">
        <f t="shared" si="4"/>
        <v>-2196.5032728978808</v>
      </c>
      <c r="F146" s="33">
        <f t="shared" si="5"/>
        <v>265853.224459166</v>
      </c>
    </row>
    <row r="147" spans="2:6" x14ac:dyDescent="0.2">
      <c r="B147" s="30">
        <v>144</v>
      </c>
      <c r="C147" s="33">
        <f>IF(B147&lt;=[0]!Loan_term,C146,0)</f>
        <v>-3369.22083172566</v>
      </c>
      <c r="D147" s="33">
        <f>-[0]!Loan_interest_rate/12*F146</f>
        <v>-1163.1078570088512</v>
      </c>
      <c r="E147" s="33">
        <f t="shared" si="4"/>
        <v>-2206.1129747168088</v>
      </c>
      <c r="F147" s="33">
        <f t="shared" si="5"/>
        <v>263647.11148444918</v>
      </c>
    </row>
    <row r="148" spans="2:6" x14ac:dyDescent="0.2">
      <c r="B148" s="30">
        <v>145</v>
      </c>
      <c r="C148" s="33">
        <f>IF(B148&lt;=[0]!Loan_term,C147,0)</f>
        <v>-3369.22083172566</v>
      </c>
      <c r="D148" s="33">
        <f>-[0]!Loan_interest_rate/12*F147</f>
        <v>-1153.4561127444651</v>
      </c>
      <c r="E148" s="33">
        <f t="shared" si="4"/>
        <v>-2215.7647189811951</v>
      </c>
      <c r="F148" s="33">
        <f t="shared" si="5"/>
        <v>261431.34676546798</v>
      </c>
    </row>
    <row r="149" spans="2:6" x14ac:dyDescent="0.2">
      <c r="B149" s="30">
        <v>146</v>
      </c>
      <c r="C149" s="33">
        <f>IF(B149&lt;=[0]!Loan_term,C148,0)</f>
        <v>-3369.22083172566</v>
      </c>
      <c r="D149" s="33">
        <f>-[0]!Loan_interest_rate/12*F148</f>
        <v>-1143.7621420989224</v>
      </c>
      <c r="E149" s="33">
        <f t="shared" si="4"/>
        <v>-2225.4586896267374</v>
      </c>
      <c r="F149" s="33">
        <f t="shared" si="5"/>
        <v>259205.88807584124</v>
      </c>
    </row>
    <row r="150" spans="2:6" x14ac:dyDescent="0.2">
      <c r="B150" s="30">
        <v>147</v>
      </c>
      <c r="C150" s="33">
        <f>IF(B150&lt;=[0]!Loan_term,C149,0)</f>
        <v>-3369.22083172566</v>
      </c>
      <c r="D150" s="33">
        <f>-[0]!Loan_interest_rate/12*F149</f>
        <v>-1134.0257603318053</v>
      </c>
      <c r="E150" s="33">
        <f t="shared" si="4"/>
        <v>-2235.195071393855</v>
      </c>
      <c r="F150" s="33">
        <f t="shared" si="5"/>
        <v>256970.69300444738</v>
      </c>
    </row>
    <row r="151" spans="2:6" x14ac:dyDescent="0.2">
      <c r="B151" s="30">
        <v>148</v>
      </c>
      <c r="C151" s="33">
        <f>IF(B151&lt;=[0]!Loan_term,C150,0)</f>
        <v>-3369.22083172566</v>
      </c>
      <c r="D151" s="33">
        <f>-[0]!Loan_interest_rate/12*F150</f>
        <v>-1124.2467818944572</v>
      </c>
      <c r="E151" s="33">
        <f t="shared" si="4"/>
        <v>-2244.974049831203</v>
      </c>
      <c r="F151" s="33">
        <f t="shared" si="5"/>
        <v>254725.71895461617</v>
      </c>
    </row>
    <row r="152" spans="2:6" x14ac:dyDescent="0.2">
      <c r="B152" s="30">
        <v>149</v>
      </c>
      <c r="C152" s="33">
        <f>IF(B152&lt;=[0]!Loan_term,C151,0)</f>
        <v>-3369.22083172566</v>
      </c>
      <c r="D152" s="33">
        <f>-[0]!Loan_interest_rate/12*F151</f>
        <v>-1114.4250204264456</v>
      </c>
      <c r="E152" s="33">
        <f t="shared" si="4"/>
        <v>-2254.7958112992146</v>
      </c>
      <c r="F152" s="33">
        <f t="shared" si="5"/>
        <v>252470.92314331696</v>
      </c>
    </row>
    <row r="153" spans="2:6" x14ac:dyDescent="0.2">
      <c r="B153" s="30">
        <v>150</v>
      </c>
      <c r="C153" s="33">
        <f>IF(B153&lt;=[0]!Loan_term,C152,0)</f>
        <v>-3369.22083172566</v>
      </c>
      <c r="D153" s="33">
        <f>-[0]!Loan_interest_rate/12*F152</f>
        <v>-1104.5602887520115</v>
      </c>
      <c r="E153" s="33">
        <f t="shared" si="4"/>
        <v>-2264.6605429736483</v>
      </c>
      <c r="F153" s="33">
        <f t="shared" si="5"/>
        <v>250206.26260034333</v>
      </c>
    </row>
    <row r="154" spans="2:6" x14ac:dyDescent="0.2">
      <c r="B154" s="30">
        <v>151</v>
      </c>
      <c r="C154" s="33">
        <f>IF(B154&lt;=[0]!Loan_term,C153,0)</f>
        <v>-3369.22083172566</v>
      </c>
      <c r="D154" s="33">
        <f>-[0]!Loan_interest_rate/12*F153</f>
        <v>-1094.652398876502</v>
      </c>
      <c r="E154" s="33">
        <f t="shared" si="4"/>
        <v>-2274.5684328491579</v>
      </c>
      <c r="F154" s="33">
        <f t="shared" si="5"/>
        <v>247931.69416749416</v>
      </c>
    </row>
    <row r="155" spans="2:6" x14ac:dyDescent="0.2">
      <c r="B155" s="30">
        <v>152</v>
      </c>
      <c r="C155" s="33">
        <f>IF(B155&lt;=[0]!Loan_term,C154,0)</f>
        <v>-3369.22083172566</v>
      </c>
      <c r="D155" s="33">
        <f>-[0]!Loan_interest_rate/12*F154</f>
        <v>-1084.7011619827867</v>
      </c>
      <c r="E155" s="33">
        <f t="shared" si="4"/>
        <v>-2284.5196697428732</v>
      </c>
      <c r="F155" s="33">
        <f t="shared" si="5"/>
        <v>245647.17449775129</v>
      </c>
    </row>
    <row r="156" spans="2:6" x14ac:dyDescent="0.2">
      <c r="B156" s="30">
        <v>153</v>
      </c>
      <c r="C156" s="33">
        <f>IF(B156&lt;=[0]!Loan_term,C155,0)</f>
        <v>-3369.22083172566</v>
      </c>
      <c r="D156" s="33">
        <f>-[0]!Loan_interest_rate/12*F155</f>
        <v>-1074.7063884276618</v>
      </c>
      <c r="E156" s="33">
        <f t="shared" si="4"/>
        <v>-2294.5144432979982</v>
      </c>
      <c r="F156" s="33">
        <f t="shared" si="5"/>
        <v>243352.6600544533</v>
      </c>
    </row>
    <row r="157" spans="2:6" x14ac:dyDescent="0.2">
      <c r="B157" s="30">
        <v>154</v>
      </c>
      <c r="C157" s="33">
        <f>IF(B157&lt;=[0]!Loan_term,C156,0)</f>
        <v>-3369.22083172566</v>
      </c>
      <c r="D157" s="33">
        <f>-[0]!Loan_interest_rate/12*F156</f>
        <v>-1064.667887738233</v>
      </c>
      <c r="E157" s="33">
        <f t="shared" si="4"/>
        <v>-2304.5529439874272</v>
      </c>
      <c r="F157" s="33">
        <f t="shared" si="5"/>
        <v>241048.10711046588</v>
      </c>
    </row>
    <row r="158" spans="2:6" x14ac:dyDescent="0.2">
      <c r="B158" s="30">
        <v>155</v>
      </c>
      <c r="C158" s="33">
        <f>IF(B158&lt;=[0]!Loan_term,C157,0)</f>
        <v>-3369.22083172566</v>
      </c>
      <c r="D158" s="33">
        <f>-[0]!Loan_interest_rate/12*F157</f>
        <v>-1054.585468608288</v>
      </c>
      <c r="E158" s="33">
        <f t="shared" si="4"/>
        <v>-2314.635363117372</v>
      </c>
      <c r="F158" s="33">
        <f t="shared" si="5"/>
        <v>238733.47174734849</v>
      </c>
    </row>
    <row r="159" spans="2:6" x14ac:dyDescent="0.2">
      <c r="B159" s="30">
        <v>156</v>
      </c>
      <c r="C159" s="33">
        <f>IF(B159&lt;=[0]!Loan_term,C158,0)</f>
        <v>-3369.22083172566</v>
      </c>
      <c r="D159" s="33">
        <f>-[0]!Loan_interest_rate/12*F158</f>
        <v>-1044.4589388946495</v>
      </c>
      <c r="E159" s="33">
        <f t="shared" si="4"/>
        <v>-2324.7618928310103</v>
      </c>
      <c r="F159" s="33">
        <f t="shared" si="5"/>
        <v>236408.70985451748</v>
      </c>
    </row>
    <row r="160" spans="2:6" x14ac:dyDescent="0.2">
      <c r="B160" s="30">
        <v>157</v>
      </c>
      <c r="C160" s="33">
        <f>IF(B160&lt;=[0]!Loan_term,C159,0)</f>
        <v>-3369.22083172566</v>
      </c>
      <c r="D160" s="33">
        <f>-[0]!Loan_interest_rate/12*F159</f>
        <v>-1034.2881056135138</v>
      </c>
      <c r="E160" s="33">
        <f t="shared" si="4"/>
        <v>-2334.9327261121462</v>
      </c>
      <c r="F160" s="33">
        <f t="shared" si="5"/>
        <v>234073.77712840535</v>
      </c>
    </row>
    <row r="161" spans="2:6" x14ac:dyDescent="0.2">
      <c r="B161" s="30">
        <v>158</v>
      </c>
      <c r="C161" s="33">
        <f>IF(B161&lt;=[0]!Loan_term,C160,0)</f>
        <v>-3369.22083172566</v>
      </c>
      <c r="D161" s="33">
        <f>-[0]!Loan_interest_rate/12*F160</f>
        <v>-1024.0727749367734</v>
      </c>
      <c r="E161" s="33">
        <f t="shared" si="4"/>
        <v>-2345.1480567888866</v>
      </c>
      <c r="F161" s="33">
        <f t="shared" si="5"/>
        <v>231728.62907161645</v>
      </c>
    </row>
    <row r="162" spans="2:6" x14ac:dyDescent="0.2">
      <c r="B162" s="30">
        <v>159</v>
      </c>
      <c r="C162" s="33">
        <f>IF(B162&lt;=[0]!Loan_term,C161,0)</f>
        <v>-3369.22083172566</v>
      </c>
      <c r="D162" s="33">
        <f>-[0]!Loan_interest_rate/12*F161</f>
        <v>-1013.8127521883218</v>
      </c>
      <c r="E162" s="33">
        <f t="shared" si="4"/>
        <v>-2355.4080795373384</v>
      </c>
      <c r="F162" s="33">
        <f t="shared" si="5"/>
        <v>229373.22099207912</v>
      </c>
    </row>
    <row r="163" spans="2:6" x14ac:dyDescent="0.2">
      <c r="B163" s="30">
        <v>160</v>
      </c>
      <c r="C163" s="33">
        <f>IF(B163&lt;=[0]!Loan_term,C162,0)</f>
        <v>-3369.22083172566</v>
      </c>
      <c r="D163" s="33">
        <f>-[0]!Loan_interest_rate/12*F162</f>
        <v>-1003.507841840346</v>
      </c>
      <c r="E163" s="33">
        <f t="shared" si="4"/>
        <v>-2365.7129898853141</v>
      </c>
      <c r="F163" s="33">
        <f t="shared" si="5"/>
        <v>227007.50800219382</v>
      </c>
    </row>
    <row r="164" spans="2:6" x14ac:dyDescent="0.2">
      <c r="B164" s="30">
        <v>161</v>
      </c>
      <c r="C164" s="33">
        <f>IF(B164&lt;=[0]!Loan_term,C163,0)</f>
        <v>-3369.22083172566</v>
      </c>
      <c r="D164" s="33">
        <f>-[0]!Loan_interest_rate/12*F163</f>
        <v>-993.1578475095979</v>
      </c>
      <c r="E164" s="33">
        <f t="shared" si="4"/>
        <v>-2376.062984216062</v>
      </c>
      <c r="F164" s="33">
        <f t="shared" si="5"/>
        <v>224631.44501797776</v>
      </c>
    </row>
    <row r="165" spans="2:6" x14ac:dyDescent="0.2">
      <c r="B165" s="30">
        <v>162</v>
      </c>
      <c r="C165" s="33">
        <f>IF(B165&lt;=[0]!Loan_term,C164,0)</f>
        <v>-3369.22083172566</v>
      </c>
      <c r="D165" s="33">
        <f>-[0]!Loan_interest_rate/12*F164</f>
        <v>-982.76257195365258</v>
      </c>
      <c r="E165" s="33">
        <f t="shared" si="4"/>
        <v>-2386.4582597720073</v>
      </c>
      <c r="F165" s="33">
        <f t="shared" si="5"/>
        <v>222244.98675820575</v>
      </c>
    </row>
    <row r="166" spans="2:6" x14ac:dyDescent="0.2">
      <c r="B166" s="30">
        <v>163</v>
      </c>
      <c r="C166" s="33">
        <f>IF(B166&lt;=[0]!Loan_term,C165,0)</f>
        <v>-3369.22083172566</v>
      </c>
      <c r="D166" s="33">
        <f>-[0]!Loan_interest_rate/12*F165</f>
        <v>-972.32181706715005</v>
      </c>
      <c r="E166" s="33">
        <f t="shared" si="4"/>
        <v>-2396.8990146585102</v>
      </c>
      <c r="F166" s="33">
        <f t="shared" si="5"/>
        <v>219848.08774354725</v>
      </c>
    </row>
    <row r="167" spans="2:6" x14ac:dyDescent="0.2">
      <c r="B167" s="30">
        <v>164</v>
      </c>
      <c r="C167" s="33">
        <f>IF(B167&lt;=[0]!Loan_term,C166,0)</f>
        <v>-3369.22083172566</v>
      </c>
      <c r="D167" s="33">
        <f>-[0]!Loan_interest_rate/12*F166</f>
        <v>-961.83538387801912</v>
      </c>
      <c r="E167" s="33">
        <f t="shared" si="4"/>
        <v>-2407.385447847641</v>
      </c>
      <c r="F167" s="33">
        <f t="shared" si="5"/>
        <v>217440.70229569962</v>
      </c>
    </row>
    <row r="168" spans="2:6" x14ac:dyDescent="0.2">
      <c r="B168" s="30">
        <v>165</v>
      </c>
      <c r="C168" s="33">
        <f>IF(B168&lt;=[0]!Loan_term,C167,0)</f>
        <v>-3369.22083172566</v>
      </c>
      <c r="D168" s="33">
        <f>-[0]!Loan_interest_rate/12*F167</f>
        <v>-951.30307254368574</v>
      </c>
      <c r="E168" s="33">
        <f t="shared" si="4"/>
        <v>-2417.9177591819744</v>
      </c>
      <c r="F168" s="33">
        <f t="shared" si="5"/>
        <v>215022.78453651766</v>
      </c>
    </row>
    <row r="169" spans="2:6" x14ac:dyDescent="0.2">
      <c r="B169" s="30">
        <v>166</v>
      </c>
      <c r="C169" s="33">
        <f>IF(B169&lt;=[0]!Loan_term,C168,0)</f>
        <v>-3369.22083172566</v>
      </c>
      <c r="D169" s="33">
        <f>-[0]!Loan_interest_rate/12*F168</f>
        <v>-940.72468234726466</v>
      </c>
      <c r="E169" s="33">
        <f t="shared" si="4"/>
        <v>-2428.4961493783953</v>
      </c>
      <c r="F169" s="33">
        <f t="shared" si="5"/>
        <v>212594.28838713927</v>
      </c>
    </row>
    <row r="170" spans="2:6" x14ac:dyDescent="0.2">
      <c r="B170" s="30">
        <v>167</v>
      </c>
      <c r="C170" s="33">
        <f>IF(B170&lt;=[0]!Loan_term,C169,0)</f>
        <v>-3369.22083172566</v>
      </c>
      <c r="D170" s="33">
        <f>-[0]!Loan_interest_rate/12*F169</f>
        <v>-930.10001169373425</v>
      </c>
      <c r="E170" s="33">
        <f t="shared" si="4"/>
        <v>-2439.1208200319256</v>
      </c>
      <c r="F170" s="33">
        <f t="shared" si="5"/>
        <v>210155.16756710733</v>
      </c>
    </row>
    <row r="171" spans="2:6" x14ac:dyDescent="0.2">
      <c r="B171" s="30">
        <v>168</v>
      </c>
      <c r="C171" s="33">
        <f>IF(B171&lt;=[0]!Loan_term,C170,0)</f>
        <v>-3369.22083172566</v>
      </c>
      <c r="D171" s="33">
        <f>-[0]!Loan_interest_rate/12*F170</f>
        <v>-919.42885810609448</v>
      </c>
      <c r="E171" s="33">
        <f t="shared" si="4"/>
        <v>-2449.7919736195654</v>
      </c>
      <c r="F171" s="33">
        <f t="shared" si="5"/>
        <v>207705.37559348776</v>
      </c>
    </row>
    <row r="172" spans="2:6" x14ac:dyDescent="0.2">
      <c r="B172" s="30">
        <v>169</v>
      </c>
      <c r="C172" s="33">
        <f>IF(B172&lt;=[0]!Loan_term,C171,0)</f>
        <v>-3369.22083172566</v>
      </c>
      <c r="D172" s="33">
        <f>-[0]!Loan_interest_rate/12*F171</f>
        <v>-908.71101822150888</v>
      </c>
      <c r="E172" s="33">
        <f t="shared" si="4"/>
        <v>-2460.5098135041512</v>
      </c>
      <c r="F172" s="33">
        <f t="shared" si="5"/>
        <v>205244.86577998361</v>
      </c>
    </row>
    <row r="173" spans="2:6" x14ac:dyDescent="0.2">
      <c r="B173" s="30">
        <v>170</v>
      </c>
      <c r="C173" s="33">
        <f>IF(B173&lt;=[0]!Loan_term,C172,0)</f>
        <v>-3369.22083172566</v>
      </c>
      <c r="D173" s="33">
        <f>-[0]!Loan_interest_rate/12*F172</f>
        <v>-897.94628778742822</v>
      </c>
      <c r="E173" s="33">
        <f t="shared" si="4"/>
        <v>-2471.2745439382315</v>
      </c>
      <c r="F173" s="33">
        <f t="shared" si="5"/>
        <v>202773.59123604538</v>
      </c>
    </row>
    <row r="174" spans="2:6" x14ac:dyDescent="0.2">
      <c r="B174" s="30">
        <v>171</v>
      </c>
      <c r="C174" s="33">
        <f>IF(B174&lt;=[0]!Loan_term,C173,0)</f>
        <v>-3369.22083172566</v>
      </c>
      <c r="D174" s="33">
        <f>-[0]!Loan_interest_rate/12*F173</f>
        <v>-887.13446165769847</v>
      </c>
      <c r="E174" s="33">
        <f t="shared" si="4"/>
        <v>-2482.0863700679615</v>
      </c>
      <c r="F174" s="33">
        <f t="shared" si="5"/>
        <v>200291.50486597742</v>
      </c>
    </row>
    <row r="175" spans="2:6" x14ac:dyDescent="0.2">
      <c r="B175" s="30">
        <v>172</v>
      </c>
      <c r="C175" s="33">
        <f>IF(B175&lt;=[0]!Loan_term,C174,0)</f>
        <v>-3369.22083172566</v>
      </c>
      <c r="D175" s="33">
        <f>-[0]!Loan_interest_rate/12*F174</f>
        <v>-876.2753337886511</v>
      </c>
      <c r="E175" s="33">
        <f t="shared" si="4"/>
        <v>-2492.9454979370089</v>
      </c>
      <c r="F175" s="33">
        <f t="shared" si="5"/>
        <v>197798.55936804041</v>
      </c>
    </row>
    <row r="176" spans="2:6" x14ac:dyDescent="0.2">
      <c r="B176" s="30">
        <v>173</v>
      </c>
      <c r="C176" s="33">
        <f>IF(B176&lt;=[0]!Loan_term,C175,0)</f>
        <v>-3369.22083172566</v>
      </c>
      <c r="D176" s="33">
        <f>-[0]!Loan_interest_rate/12*F175</f>
        <v>-865.36869723517668</v>
      </c>
      <c r="E176" s="33">
        <f t="shared" si="4"/>
        <v>-2503.8521344904834</v>
      </c>
      <c r="F176" s="33">
        <f t="shared" si="5"/>
        <v>195294.70723354994</v>
      </c>
    </row>
    <row r="177" spans="2:6" x14ac:dyDescent="0.2">
      <c r="B177" s="30">
        <v>174</v>
      </c>
      <c r="C177" s="33">
        <f>IF(B177&lt;=[0]!Loan_term,C176,0)</f>
        <v>-3369.22083172566</v>
      </c>
      <c r="D177" s="33">
        <f>-[0]!Loan_interest_rate/12*F176</f>
        <v>-854.41434414678088</v>
      </c>
      <c r="E177" s="33">
        <f t="shared" si="4"/>
        <v>-2514.8064875788791</v>
      </c>
      <c r="F177" s="33">
        <f t="shared" si="5"/>
        <v>192779.90074597107</v>
      </c>
    </row>
    <row r="178" spans="2:6" x14ac:dyDescent="0.2">
      <c r="B178" s="30">
        <v>175</v>
      </c>
      <c r="C178" s="33">
        <f>IF(B178&lt;=[0]!Loan_term,C177,0)</f>
        <v>-3369.22083172566</v>
      </c>
      <c r="D178" s="33">
        <f>-[0]!Loan_interest_rate/12*F177</f>
        <v>-843.41206576362333</v>
      </c>
      <c r="E178" s="33">
        <f t="shared" si="4"/>
        <v>-2525.8087659620369</v>
      </c>
      <c r="F178" s="33">
        <f t="shared" si="5"/>
        <v>190254.09198000902</v>
      </c>
    </row>
    <row r="179" spans="2:6" x14ac:dyDescent="0.2">
      <c r="B179" s="30">
        <v>176</v>
      </c>
      <c r="C179" s="33">
        <f>IF(B179&lt;=[0]!Loan_term,C178,0)</f>
        <v>-3369.22083172566</v>
      </c>
      <c r="D179" s="33">
        <f>-[0]!Loan_interest_rate/12*F178</f>
        <v>-832.36165241253934</v>
      </c>
      <c r="E179" s="33">
        <f t="shared" si="4"/>
        <v>-2536.8591793131209</v>
      </c>
      <c r="F179" s="33">
        <f t="shared" si="5"/>
        <v>187717.2328006959</v>
      </c>
    </row>
    <row r="180" spans="2:6" x14ac:dyDescent="0.2">
      <c r="B180" s="30">
        <v>177</v>
      </c>
      <c r="C180" s="33">
        <f>IF(B180&lt;=[0]!Loan_term,C179,0)</f>
        <v>-3369.22083172566</v>
      </c>
      <c r="D180" s="33">
        <f>-[0]!Loan_interest_rate/12*F179</f>
        <v>-821.26289350304444</v>
      </c>
      <c r="E180" s="33">
        <f t="shared" si="4"/>
        <v>-2547.9579382226157</v>
      </c>
      <c r="F180" s="33">
        <f t="shared" si="5"/>
        <v>185169.27486247328</v>
      </c>
    </row>
    <row r="181" spans="2:6" x14ac:dyDescent="0.2">
      <c r="B181" s="30">
        <v>178</v>
      </c>
      <c r="C181" s="33">
        <f>IF(B181&lt;=[0]!Loan_term,C180,0)</f>
        <v>-3369.22083172566</v>
      </c>
      <c r="D181" s="33">
        <f>-[0]!Loan_interest_rate/12*F180</f>
        <v>-810.11557752332055</v>
      </c>
      <c r="E181" s="33">
        <f t="shared" si="4"/>
        <v>-2559.1052542023394</v>
      </c>
      <c r="F181" s="33">
        <f t="shared" si="5"/>
        <v>182610.16960827092</v>
      </c>
    </row>
    <row r="182" spans="2:6" x14ac:dyDescent="0.2">
      <c r="B182" s="30">
        <v>179</v>
      </c>
      <c r="C182" s="33">
        <f>IF(B182&lt;=[0]!Loan_term,C181,0)</f>
        <v>-3369.22083172566</v>
      </c>
      <c r="D182" s="33">
        <f>-[0]!Loan_interest_rate/12*F181</f>
        <v>-798.91949203618526</v>
      </c>
      <c r="E182" s="33">
        <f t="shared" si="4"/>
        <v>-2570.3013396894748</v>
      </c>
      <c r="F182" s="33">
        <f t="shared" si="5"/>
        <v>180039.86826858146</v>
      </c>
    </row>
    <row r="183" spans="2:6" x14ac:dyDescent="0.2">
      <c r="B183" s="30">
        <v>180</v>
      </c>
      <c r="C183" s="33">
        <f>IF(B183&lt;=[0]!Loan_term,C182,0)</f>
        <v>-3369.22083172566</v>
      </c>
      <c r="D183" s="33">
        <f>-[0]!Loan_interest_rate/12*F182</f>
        <v>-787.67442367504384</v>
      </c>
      <c r="E183" s="33">
        <f t="shared" si="4"/>
        <v>-2581.5464080506163</v>
      </c>
      <c r="F183" s="33">
        <f t="shared" si="5"/>
        <v>177458.32186053085</v>
      </c>
    </row>
    <row r="184" spans="2:6" x14ac:dyDescent="0.2">
      <c r="B184" s="30">
        <v>181</v>
      </c>
      <c r="C184" s="33">
        <f>IF(B184&lt;=[0]!Loan_term,C183,0)</f>
        <v>-3369.22083172566</v>
      </c>
      <c r="D184" s="33">
        <f>-[0]!Loan_interest_rate/12*F183</f>
        <v>-776.38015813982236</v>
      </c>
      <c r="E184" s="33">
        <f t="shared" si="4"/>
        <v>-2592.8406735858375</v>
      </c>
      <c r="F184" s="33">
        <f t="shared" si="5"/>
        <v>174865.48118694502</v>
      </c>
    </row>
    <row r="185" spans="2:6" x14ac:dyDescent="0.2">
      <c r="B185" s="30">
        <v>182</v>
      </c>
      <c r="C185" s="33">
        <f>IF(B185&lt;=[0]!Loan_term,C184,0)</f>
        <v>-3369.22083172566</v>
      </c>
      <c r="D185" s="33">
        <f>-[0]!Loan_interest_rate/12*F184</f>
        <v>-765.03648019288437</v>
      </c>
      <c r="E185" s="33">
        <f t="shared" si="4"/>
        <v>-2604.1843515327755</v>
      </c>
      <c r="F185" s="33">
        <f t="shared" si="5"/>
        <v>172261.29683541224</v>
      </c>
    </row>
    <row r="186" spans="2:6" x14ac:dyDescent="0.2">
      <c r="B186" s="30">
        <v>183</v>
      </c>
      <c r="C186" s="33">
        <f>IF(B186&lt;=[0]!Loan_term,C185,0)</f>
        <v>-3369.22083172566</v>
      </c>
      <c r="D186" s="33">
        <f>-[0]!Loan_interest_rate/12*F185</f>
        <v>-753.64317365492843</v>
      </c>
      <c r="E186" s="33">
        <f t="shared" si="4"/>
        <v>-2615.5776580707316</v>
      </c>
      <c r="F186" s="33">
        <f t="shared" si="5"/>
        <v>169645.7191773415</v>
      </c>
    </row>
    <row r="187" spans="2:6" x14ac:dyDescent="0.2">
      <c r="B187" s="30">
        <v>184</v>
      </c>
      <c r="C187" s="33">
        <f>IF(B187&lt;=[0]!Loan_term,C186,0)</f>
        <v>-3369.22083172566</v>
      </c>
      <c r="D187" s="33">
        <f>-[0]!Loan_interest_rate/12*F186</f>
        <v>-742.20002140086899</v>
      </c>
      <c r="E187" s="33">
        <f t="shared" si="4"/>
        <v>-2627.020810324791</v>
      </c>
      <c r="F187" s="33">
        <f t="shared" si="5"/>
        <v>167018.69836701671</v>
      </c>
    </row>
    <row r="188" spans="2:6" x14ac:dyDescent="0.2">
      <c r="B188" s="30">
        <v>185</v>
      </c>
      <c r="C188" s="33">
        <f>IF(B188&lt;=[0]!Loan_term,C187,0)</f>
        <v>-3369.22083172566</v>
      </c>
      <c r="D188" s="33">
        <f>-[0]!Loan_interest_rate/12*F187</f>
        <v>-730.70680535569807</v>
      </c>
      <c r="E188" s="33">
        <f t="shared" si="4"/>
        <v>-2638.5140263699618</v>
      </c>
      <c r="F188" s="33">
        <f t="shared" si="5"/>
        <v>164380.18434064675</v>
      </c>
    </row>
    <row r="189" spans="2:6" x14ac:dyDescent="0.2">
      <c r="B189" s="30">
        <v>186</v>
      </c>
      <c r="C189" s="33">
        <f>IF(B189&lt;=[0]!Loan_term,C188,0)</f>
        <v>-3369.22083172566</v>
      </c>
      <c r="D189" s="33">
        <f>-[0]!Loan_interest_rate/12*F188</f>
        <v>-719.16330649032943</v>
      </c>
      <c r="E189" s="33">
        <f t="shared" si="4"/>
        <v>-2650.0575252353306</v>
      </c>
      <c r="F189" s="33">
        <f t="shared" si="5"/>
        <v>161730.12681541141</v>
      </c>
    </row>
    <row r="190" spans="2:6" x14ac:dyDescent="0.2">
      <c r="B190" s="30">
        <v>187</v>
      </c>
      <c r="C190" s="33">
        <f>IF(B190&lt;=[0]!Loan_term,C189,0)</f>
        <v>-3369.22083172566</v>
      </c>
      <c r="D190" s="33">
        <f>-[0]!Loan_interest_rate/12*F189</f>
        <v>-707.56930481742484</v>
      </c>
      <c r="E190" s="33">
        <f t="shared" si="4"/>
        <v>-2661.6515269082352</v>
      </c>
      <c r="F190" s="33">
        <f t="shared" si="5"/>
        <v>159068.47528850316</v>
      </c>
    </row>
    <row r="191" spans="2:6" x14ac:dyDescent="0.2">
      <c r="B191" s="30">
        <v>188</v>
      </c>
      <c r="C191" s="33">
        <f>IF(B191&lt;=[0]!Loan_term,C190,0)</f>
        <v>-3369.22083172566</v>
      </c>
      <c r="D191" s="33">
        <f>-[0]!Loan_interest_rate/12*F190</f>
        <v>-695.92457938720122</v>
      </c>
      <c r="E191" s="33">
        <f t="shared" si="4"/>
        <v>-2673.2962523384585</v>
      </c>
      <c r="F191" s="33">
        <f t="shared" si="5"/>
        <v>156395.17903616471</v>
      </c>
    </row>
    <row r="192" spans="2:6" x14ac:dyDescent="0.2">
      <c r="B192" s="30">
        <v>189</v>
      </c>
      <c r="C192" s="33">
        <f>IF(B192&lt;=[0]!Loan_term,C191,0)</f>
        <v>-3369.22083172566</v>
      </c>
      <c r="D192" s="33">
        <f>-[0]!Loan_interest_rate/12*F191</f>
        <v>-684.22890828322056</v>
      </c>
      <c r="E192" s="33">
        <f t="shared" si="4"/>
        <v>-2684.9919234424397</v>
      </c>
      <c r="F192" s="33">
        <f t="shared" si="5"/>
        <v>153710.18711272228</v>
      </c>
    </row>
    <row r="193" spans="2:6" x14ac:dyDescent="0.2">
      <c r="B193" s="30">
        <v>190</v>
      </c>
      <c r="C193" s="33">
        <f>IF(B193&lt;=[0]!Loan_term,C192,0)</f>
        <v>-3369.22083172566</v>
      </c>
      <c r="D193" s="33">
        <f>-[0]!Loan_interest_rate/12*F192</f>
        <v>-672.48206861815993</v>
      </c>
      <c r="E193" s="33">
        <f t="shared" si="4"/>
        <v>-2696.7387631074998</v>
      </c>
      <c r="F193" s="33">
        <f t="shared" si="5"/>
        <v>151013.44834961477</v>
      </c>
    </row>
    <row r="194" spans="2:6" x14ac:dyDescent="0.2">
      <c r="B194" s="30">
        <v>191</v>
      </c>
      <c r="C194" s="33">
        <f>IF(B194&lt;=[0]!Loan_term,C193,0)</f>
        <v>-3369.22083172566</v>
      </c>
      <c r="D194" s="33">
        <f>-[0]!Loan_interest_rate/12*F193</f>
        <v>-660.68383652956459</v>
      </c>
      <c r="E194" s="33">
        <f t="shared" si="4"/>
        <v>-2708.5369951960956</v>
      </c>
      <c r="F194" s="33">
        <f t="shared" si="5"/>
        <v>148304.91135441867</v>
      </c>
    </row>
    <row r="195" spans="2:6" x14ac:dyDescent="0.2">
      <c r="B195" s="30">
        <v>192</v>
      </c>
      <c r="C195" s="33">
        <f>IF(B195&lt;=[0]!Loan_term,C194,0)</f>
        <v>-3369.22083172566</v>
      </c>
      <c r="D195" s="33">
        <f>-[0]!Loan_interest_rate/12*F194</f>
        <v>-648.83398717558157</v>
      </c>
      <c r="E195" s="33">
        <f t="shared" si="4"/>
        <v>-2720.3868445500784</v>
      </c>
      <c r="F195" s="33">
        <f t="shared" si="5"/>
        <v>145584.52450986858</v>
      </c>
    </row>
    <row r="196" spans="2:6" x14ac:dyDescent="0.2">
      <c r="B196" s="30">
        <v>193</v>
      </c>
      <c r="C196" s="33">
        <f>IF(B196&lt;=[0]!Loan_term,C195,0)</f>
        <v>-3369.22083172566</v>
      </c>
      <c r="D196" s="33">
        <f>-[0]!Loan_interest_rate/12*F195</f>
        <v>-636.93229473067504</v>
      </c>
      <c r="E196" s="33">
        <f t="shared" si="4"/>
        <v>-2732.288536994985</v>
      </c>
      <c r="F196" s="33">
        <f t="shared" si="5"/>
        <v>142852.2359728736</v>
      </c>
    </row>
    <row r="197" spans="2:6" x14ac:dyDescent="0.2">
      <c r="B197" s="30">
        <v>194</v>
      </c>
      <c r="C197" s="33">
        <f>IF(B197&lt;=[0]!Loan_term,C196,0)</f>
        <v>-3369.22083172566</v>
      </c>
      <c r="D197" s="33">
        <f>-[0]!Loan_interest_rate/12*F196</f>
        <v>-624.978532381322</v>
      </c>
      <c r="E197" s="33">
        <f t="shared" si="4"/>
        <v>-2744.2422993443379</v>
      </c>
      <c r="F197" s="33">
        <f t="shared" si="5"/>
        <v>140107.99367352927</v>
      </c>
    </row>
    <row r="198" spans="2:6" x14ac:dyDescent="0.2">
      <c r="B198" s="30">
        <v>195</v>
      </c>
      <c r="C198" s="33">
        <f>IF(B198&lt;=[0]!Loan_term,C197,0)</f>
        <v>-3369.22083172566</v>
      </c>
      <c r="D198" s="33">
        <f>-[0]!Loan_interest_rate/12*F197</f>
        <v>-612.97247232169047</v>
      </c>
      <c r="E198" s="33">
        <f t="shared" si="4"/>
        <v>-2756.2483594039695</v>
      </c>
      <c r="F198" s="33">
        <f t="shared" si="5"/>
        <v>137351.74531412529</v>
      </c>
    </row>
    <row r="199" spans="2:6" x14ac:dyDescent="0.2">
      <c r="B199" s="30">
        <v>196</v>
      </c>
      <c r="C199" s="33">
        <f>IF(B199&lt;=[0]!Loan_term,C198,0)</f>
        <v>-3369.22083172566</v>
      </c>
      <c r="D199" s="33">
        <f>-[0]!Loan_interest_rate/12*F198</f>
        <v>-600.91388574929806</v>
      </c>
      <c r="E199" s="33">
        <f t="shared" ref="E199:E262" si="6">+C199-D199</f>
        <v>-2768.3069459763619</v>
      </c>
      <c r="F199" s="33">
        <f t="shared" ref="F199:F262" si="7">+F198+E199</f>
        <v>134583.43836814893</v>
      </c>
    </row>
    <row r="200" spans="2:6" x14ac:dyDescent="0.2">
      <c r="B200" s="30">
        <v>197</v>
      </c>
      <c r="C200" s="33">
        <f>IF(B200&lt;=[0]!Loan_term,C199,0)</f>
        <v>-3369.22083172566</v>
      </c>
      <c r="D200" s="33">
        <f>-[0]!Loan_interest_rate/12*F199</f>
        <v>-588.80254286065144</v>
      </c>
      <c r="E200" s="33">
        <f t="shared" si="6"/>
        <v>-2780.4182888650084</v>
      </c>
      <c r="F200" s="33">
        <f t="shared" si="7"/>
        <v>131803.02007928392</v>
      </c>
    </row>
    <row r="201" spans="2:6" x14ac:dyDescent="0.2">
      <c r="B201" s="30">
        <v>198</v>
      </c>
      <c r="C201" s="33">
        <f>IF(B201&lt;=[0]!Loan_term,C200,0)</f>
        <v>-3369.22083172566</v>
      </c>
      <c r="D201" s="33">
        <f>-[0]!Loan_interest_rate/12*F200</f>
        <v>-576.63821284686708</v>
      </c>
      <c r="E201" s="33">
        <f t="shared" si="6"/>
        <v>-2792.5826188787928</v>
      </c>
      <c r="F201" s="33">
        <f t="shared" si="7"/>
        <v>129010.43746040513</v>
      </c>
    </row>
    <row r="202" spans="2:6" x14ac:dyDescent="0.2">
      <c r="B202" s="30">
        <v>199</v>
      </c>
      <c r="C202" s="33">
        <f>IF(B202&lt;=[0]!Loan_term,C201,0)</f>
        <v>-3369.22083172566</v>
      </c>
      <c r="D202" s="33">
        <f>-[0]!Loan_interest_rate/12*F201</f>
        <v>-564.42066388927242</v>
      </c>
      <c r="E202" s="33">
        <f t="shared" si="6"/>
        <v>-2804.8001678363876</v>
      </c>
      <c r="F202" s="33">
        <f t="shared" si="7"/>
        <v>126205.63729256873</v>
      </c>
    </row>
    <row r="203" spans="2:6" x14ac:dyDescent="0.2">
      <c r="B203" s="30">
        <v>200</v>
      </c>
      <c r="C203" s="33">
        <f>IF(B203&lt;=[0]!Loan_term,C202,0)</f>
        <v>-3369.22083172566</v>
      </c>
      <c r="D203" s="33">
        <f>-[0]!Loan_interest_rate/12*F202</f>
        <v>-552.14966315498816</v>
      </c>
      <c r="E203" s="33">
        <f t="shared" si="6"/>
        <v>-2817.0711685706719</v>
      </c>
      <c r="F203" s="33">
        <f t="shared" si="7"/>
        <v>123388.56612399805</v>
      </c>
    </row>
    <row r="204" spans="2:6" x14ac:dyDescent="0.2">
      <c r="B204" s="30">
        <v>201</v>
      </c>
      <c r="C204" s="33">
        <f>IF(B204&lt;=[0]!Loan_term,C203,0)</f>
        <v>-3369.22083172566</v>
      </c>
      <c r="D204" s="33">
        <f>-[0]!Loan_interest_rate/12*F203</f>
        <v>-539.82497679249138</v>
      </c>
      <c r="E204" s="33">
        <f t="shared" si="6"/>
        <v>-2829.3958549331687</v>
      </c>
      <c r="F204" s="33">
        <f t="shared" si="7"/>
        <v>120559.17026906488</v>
      </c>
    </row>
    <row r="205" spans="2:6" x14ac:dyDescent="0.2">
      <c r="B205" s="30">
        <v>202</v>
      </c>
      <c r="C205" s="33">
        <f>IF(B205&lt;=[0]!Loan_term,C204,0)</f>
        <v>-3369.22083172566</v>
      </c>
      <c r="D205" s="33">
        <f>-[0]!Loan_interest_rate/12*F204</f>
        <v>-527.4463699271588</v>
      </c>
      <c r="E205" s="33">
        <f t="shared" si="6"/>
        <v>-2841.7744617985013</v>
      </c>
      <c r="F205" s="33">
        <f t="shared" si="7"/>
        <v>117717.39580726638</v>
      </c>
    </row>
    <row r="206" spans="2:6" x14ac:dyDescent="0.2">
      <c r="B206" s="30">
        <v>203</v>
      </c>
      <c r="C206" s="33">
        <f>IF(B206&lt;=[0]!Loan_term,C205,0)</f>
        <v>-3369.22083172566</v>
      </c>
      <c r="D206" s="33">
        <f>-[0]!Loan_interest_rate/12*F205</f>
        <v>-515.01360665679033</v>
      </c>
      <c r="E206" s="33">
        <f t="shared" si="6"/>
        <v>-2854.2072250688698</v>
      </c>
      <c r="F206" s="33">
        <f t="shared" si="7"/>
        <v>114863.18858219752</v>
      </c>
    </row>
    <row r="207" spans="2:6" x14ac:dyDescent="0.2">
      <c r="B207" s="30">
        <v>204</v>
      </c>
      <c r="C207" s="33">
        <f>IF(B207&lt;=[0]!Loan_term,C206,0)</f>
        <v>-3369.22083172566</v>
      </c>
      <c r="D207" s="33">
        <f>-[0]!Loan_interest_rate/12*F206</f>
        <v>-502.52645004711405</v>
      </c>
      <c r="E207" s="33">
        <f t="shared" si="6"/>
        <v>-2866.6943816785461</v>
      </c>
      <c r="F207" s="33">
        <f t="shared" si="7"/>
        <v>111996.49420051897</v>
      </c>
    </row>
    <row r="208" spans="2:6" x14ac:dyDescent="0.2">
      <c r="B208" s="30">
        <v>205</v>
      </c>
      <c r="C208" s="33">
        <f>IF(B208&lt;=[0]!Loan_term,C207,0)</f>
        <v>-3369.22083172566</v>
      </c>
      <c r="D208" s="33">
        <f>-[0]!Loan_interest_rate/12*F207</f>
        <v>-489.98466212727044</v>
      </c>
      <c r="E208" s="33">
        <f t="shared" si="6"/>
        <v>-2879.2361695983896</v>
      </c>
      <c r="F208" s="33">
        <f t="shared" si="7"/>
        <v>109117.25803092058</v>
      </c>
    </row>
    <row r="209" spans="2:6" x14ac:dyDescent="0.2">
      <c r="B209" s="30">
        <v>206</v>
      </c>
      <c r="C209" s="33">
        <f>IF(B209&lt;=[0]!Loan_term,C208,0)</f>
        <v>-3369.22083172566</v>
      </c>
      <c r="D209" s="33">
        <f>-[0]!Loan_interest_rate/12*F208</f>
        <v>-477.3880038852775</v>
      </c>
      <c r="E209" s="33">
        <f t="shared" si="6"/>
        <v>-2891.8328278403824</v>
      </c>
      <c r="F209" s="33">
        <f t="shared" si="7"/>
        <v>106225.4252030802</v>
      </c>
    </row>
    <row r="210" spans="2:6" x14ac:dyDescent="0.2">
      <c r="B210" s="30">
        <v>207</v>
      </c>
      <c r="C210" s="33">
        <f>IF(B210&lt;=[0]!Loan_term,C209,0)</f>
        <v>-3369.22083172566</v>
      </c>
      <c r="D210" s="33">
        <f>-[0]!Loan_interest_rate/12*F209</f>
        <v>-464.73623526347586</v>
      </c>
      <c r="E210" s="33">
        <f t="shared" si="6"/>
        <v>-2904.4845964621841</v>
      </c>
      <c r="F210" s="33">
        <f t="shared" si="7"/>
        <v>103320.94060661802</v>
      </c>
    </row>
    <row r="211" spans="2:6" x14ac:dyDescent="0.2">
      <c r="B211" s="30">
        <v>208</v>
      </c>
      <c r="C211" s="33">
        <f>IF(B211&lt;=[0]!Loan_term,C210,0)</f>
        <v>-3369.22083172566</v>
      </c>
      <c r="D211" s="33">
        <f>-[0]!Loan_interest_rate/12*F210</f>
        <v>-452.0291151539538</v>
      </c>
      <c r="E211" s="33">
        <f t="shared" si="6"/>
        <v>-2917.1917165717064</v>
      </c>
      <c r="F211" s="33">
        <f t="shared" si="7"/>
        <v>100403.74889004632</v>
      </c>
    </row>
    <row r="212" spans="2:6" x14ac:dyDescent="0.2">
      <c r="B212" s="30">
        <v>209</v>
      </c>
      <c r="C212" s="33">
        <f>IF(B212&lt;=[0]!Loan_term,C211,0)</f>
        <v>-3369.22083172566</v>
      </c>
      <c r="D212" s="33">
        <f>-[0]!Loan_interest_rate/12*F211</f>
        <v>-439.26640139395261</v>
      </c>
      <c r="E212" s="33">
        <f t="shared" si="6"/>
        <v>-2929.9544303317075</v>
      </c>
      <c r="F212" s="33">
        <f t="shared" si="7"/>
        <v>97473.794459714612</v>
      </c>
    </row>
    <row r="213" spans="2:6" x14ac:dyDescent="0.2">
      <c r="B213" s="30">
        <v>210</v>
      </c>
      <c r="C213" s="33">
        <f>IF(B213&lt;=[0]!Loan_term,C212,0)</f>
        <v>-3369.22083172566</v>
      </c>
      <c r="D213" s="33">
        <f>-[0]!Loan_interest_rate/12*F212</f>
        <v>-426.4478507612514</v>
      </c>
      <c r="E213" s="33">
        <f t="shared" si="6"/>
        <v>-2942.7729809644088</v>
      </c>
      <c r="F213" s="33">
        <f t="shared" si="7"/>
        <v>94531.021478750205</v>
      </c>
    </row>
    <row r="214" spans="2:6" x14ac:dyDescent="0.2">
      <c r="B214" s="30">
        <v>211</v>
      </c>
      <c r="C214" s="33">
        <f>IF(B214&lt;=[0]!Loan_term,C213,0)</f>
        <v>-3369.22083172566</v>
      </c>
      <c r="D214" s="33">
        <f>-[0]!Loan_interest_rate/12*F213</f>
        <v>-413.57321896953209</v>
      </c>
      <c r="E214" s="33">
        <f t="shared" si="6"/>
        <v>-2955.6476127561277</v>
      </c>
      <c r="F214" s="33">
        <f t="shared" si="7"/>
        <v>91575.373865994072</v>
      </c>
    </row>
    <row r="215" spans="2:6" x14ac:dyDescent="0.2">
      <c r="B215" s="30">
        <v>212</v>
      </c>
      <c r="C215" s="33">
        <f>IF(B215&lt;=[0]!Loan_term,C214,0)</f>
        <v>-3369.22083172566</v>
      </c>
      <c r="D215" s="33">
        <f>-[0]!Loan_interest_rate/12*F214</f>
        <v>-400.64226066372402</v>
      </c>
      <c r="E215" s="33">
        <f t="shared" si="6"/>
        <v>-2968.5785710619361</v>
      </c>
      <c r="F215" s="33">
        <f t="shared" si="7"/>
        <v>88606.795294932133</v>
      </c>
    </row>
    <row r="216" spans="2:6" x14ac:dyDescent="0.2">
      <c r="B216" s="30">
        <v>213</v>
      </c>
      <c r="C216" s="33">
        <f>IF(B216&lt;=[0]!Loan_term,C215,0)</f>
        <v>-3369.22083172566</v>
      </c>
      <c r="D216" s="33">
        <f>-[0]!Loan_interest_rate/12*F215</f>
        <v>-387.65472941532806</v>
      </c>
      <c r="E216" s="33">
        <f t="shared" si="6"/>
        <v>-2981.5661023103321</v>
      </c>
      <c r="F216" s="33">
        <f t="shared" si="7"/>
        <v>85625.229192621802</v>
      </c>
    </row>
    <row r="217" spans="2:6" x14ac:dyDescent="0.2">
      <c r="B217" s="30">
        <v>214</v>
      </c>
      <c r="C217" s="33">
        <f>IF(B217&lt;=[0]!Loan_term,C216,0)</f>
        <v>-3369.22083172566</v>
      </c>
      <c r="D217" s="33">
        <f>-[0]!Loan_interest_rate/12*F216</f>
        <v>-374.61037771772033</v>
      </c>
      <c r="E217" s="33">
        <f t="shared" si="6"/>
        <v>-2994.6104540079396</v>
      </c>
      <c r="F217" s="33">
        <f t="shared" si="7"/>
        <v>82630.618738613863</v>
      </c>
    </row>
    <row r="218" spans="2:6" x14ac:dyDescent="0.2">
      <c r="B218" s="30">
        <v>215</v>
      </c>
      <c r="C218" s="33">
        <f>IF(B218&lt;=[0]!Loan_term,C217,0)</f>
        <v>-3369.22083172566</v>
      </c>
      <c r="D218" s="33">
        <f>-[0]!Loan_interest_rate/12*F217</f>
        <v>-361.50895698143563</v>
      </c>
      <c r="E218" s="33">
        <f t="shared" si="6"/>
        <v>-3007.7118747442246</v>
      </c>
      <c r="F218" s="33">
        <f t="shared" si="7"/>
        <v>79622.906863869634</v>
      </c>
    </row>
    <row r="219" spans="2:6" x14ac:dyDescent="0.2">
      <c r="B219" s="30">
        <v>216</v>
      </c>
      <c r="C219" s="33">
        <f>IF(B219&lt;=[0]!Loan_term,C218,0)</f>
        <v>-3369.22083172566</v>
      </c>
      <c r="D219" s="33">
        <f>-[0]!Loan_interest_rate/12*F218</f>
        <v>-348.35021752942959</v>
      </c>
      <c r="E219" s="33">
        <f t="shared" si="6"/>
        <v>-3020.8706141962302</v>
      </c>
      <c r="F219" s="33">
        <f t="shared" si="7"/>
        <v>76602.036249673401</v>
      </c>
    </row>
    <row r="220" spans="2:6" x14ac:dyDescent="0.2">
      <c r="B220" s="30">
        <v>217</v>
      </c>
      <c r="C220" s="33">
        <f>IF(B220&lt;=[0]!Loan_term,C219,0)</f>
        <v>-3369.22083172566</v>
      </c>
      <c r="D220" s="33">
        <f>-[0]!Loan_interest_rate/12*F219</f>
        <v>-335.13390859232112</v>
      </c>
      <c r="E220" s="33">
        <f t="shared" si="6"/>
        <v>-3034.086923133339</v>
      </c>
      <c r="F220" s="33">
        <f t="shared" si="7"/>
        <v>73567.949326540067</v>
      </c>
    </row>
    <row r="221" spans="2:6" x14ac:dyDescent="0.2">
      <c r="B221" s="30">
        <v>218</v>
      </c>
      <c r="C221" s="33">
        <f>IF(B221&lt;=[0]!Loan_term,C220,0)</f>
        <v>-3369.22083172566</v>
      </c>
      <c r="D221" s="33">
        <f>-[0]!Loan_interest_rate/12*F220</f>
        <v>-321.85977830361276</v>
      </c>
      <c r="E221" s="33">
        <f t="shared" si="6"/>
        <v>-3047.361053422047</v>
      </c>
      <c r="F221" s="33">
        <f t="shared" si="7"/>
        <v>70520.588273118017</v>
      </c>
    </row>
    <row r="222" spans="2:6" x14ac:dyDescent="0.2">
      <c r="B222" s="30">
        <v>219</v>
      </c>
      <c r="C222" s="33">
        <f>IF(B222&lt;=[0]!Loan_term,C221,0)</f>
        <v>-3369.22083172566</v>
      </c>
      <c r="D222" s="33">
        <f>-[0]!Loan_interest_rate/12*F221</f>
        <v>-308.52757369489132</v>
      </c>
      <c r="E222" s="33">
        <f t="shared" si="6"/>
        <v>-3060.6932580307684</v>
      </c>
      <c r="F222" s="33">
        <f t="shared" si="7"/>
        <v>67459.895015087255</v>
      </c>
    </row>
    <row r="223" spans="2:6" x14ac:dyDescent="0.2">
      <c r="B223" s="30">
        <v>220</v>
      </c>
      <c r="C223" s="33">
        <f>IF(B223&lt;=[0]!Loan_term,C222,0)</f>
        <v>-3369.22083172566</v>
      </c>
      <c r="D223" s="33">
        <f>-[0]!Loan_interest_rate/12*F222</f>
        <v>-295.13704069100669</v>
      </c>
      <c r="E223" s="33">
        <f t="shared" si="6"/>
        <v>-3074.0837910346531</v>
      </c>
      <c r="F223" s="33">
        <f t="shared" si="7"/>
        <v>64385.811224052602</v>
      </c>
    </row>
    <row r="224" spans="2:6" x14ac:dyDescent="0.2">
      <c r="B224" s="30">
        <v>221</v>
      </c>
      <c r="C224" s="33">
        <f>IF(B224&lt;=[0]!Loan_term,C223,0)</f>
        <v>-3369.22083172566</v>
      </c>
      <c r="D224" s="33">
        <f>-[0]!Loan_interest_rate/12*F223</f>
        <v>-281.68792410523008</v>
      </c>
      <c r="E224" s="33">
        <f t="shared" si="6"/>
        <v>-3087.5329076204298</v>
      </c>
      <c r="F224" s="33">
        <f t="shared" si="7"/>
        <v>61298.278316432174</v>
      </c>
    </row>
    <row r="225" spans="2:6" x14ac:dyDescent="0.2">
      <c r="B225" s="30">
        <v>222</v>
      </c>
      <c r="C225" s="33">
        <f>IF(B225&lt;=[0]!Loan_term,C224,0)</f>
        <v>-3369.22083172566</v>
      </c>
      <c r="D225" s="33">
        <f>-[0]!Loan_interest_rate/12*F224</f>
        <v>-268.17996763439072</v>
      </c>
      <c r="E225" s="33">
        <f t="shared" si="6"/>
        <v>-3101.0408640912692</v>
      </c>
      <c r="F225" s="33">
        <f t="shared" si="7"/>
        <v>58197.237452340902</v>
      </c>
    </row>
    <row r="226" spans="2:6" x14ac:dyDescent="0.2">
      <c r="B226" s="30">
        <v>223</v>
      </c>
      <c r="C226" s="33">
        <f>IF(B226&lt;=[0]!Loan_term,C225,0)</f>
        <v>-3369.22083172566</v>
      </c>
      <c r="D226" s="33">
        <f>-[0]!Loan_interest_rate/12*F225</f>
        <v>-254.61291385399142</v>
      </c>
      <c r="E226" s="33">
        <f t="shared" si="6"/>
        <v>-3114.6079178716686</v>
      </c>
      <c r="F226" s="33">
        <f t="shared" si="7"/>
        <v>55082.629534469233</v>
      </c>
    </row>
    <row r="227" spans="2:6" x14ac:dyDescent="0.2">
      <c r="B227" s="30">
        <v>224</v>
      </c>
      <c r="C227" s="33">
        <f>IF(B227&lt;=[0]!Loan_term,C226,0)</f>
        <v>-3369.22083172566</v>
      </c>
      <c r="D227" s="33">
        <f>-[0]!Loan_interest_rate/12*F226</f>
        <v>-240.98650421330288</v>
      </c>
      <c r="E227" s="33">
        <f t="shared" si="6"/>
        <v>-3128.2343275123571</v>
      </c>
      <c r="F227" s="33">
        <f t="shared" si="7"/>
        <v>51954.395206956877</v>
      </c>
    </row>
    <row r="228" spans="2:6" x14ac:dyDescent="0.2">
      <c r="B228" s="30">
        <v>225</v>
      </c>
      <c r="C228" s="33">
        <f>IF(B228&lt;=[0]!Loan_term,C227,0)</f>
        <v>-3369.22083172566</v>
      </c>
      <c r="D228" s="33">
        <f>-[0]!Loan_interest_rate/12*F227</f>
        <v>-227.30047903043632</v>
      </c>
      <c r="E228" s="33">
        <f t="shared" si="6"/>
        <v>-3141.9203526952238</v>
      </c>
      <c r="F228" s="33">
        <f t="shared" si="7"/>
        <v>48812.474854261651</v>
      </c>
    </row>
    <row r="229" spans="2:6" x14ac:dyDescent="0.2">
      <c r="B229" s="30">
        <v>226</v>
      </c>
      <c r="C229" s="33">
        <f>IF(B229&lt;=[0]!Loan_term,C228,0)</f>
        <v>-3369.22083172566</v>
      </c>
      <c r="D229" s="33">
        <f>-[0]!Loan_interest_rate/12*F228</f>
        <v>-213.55457748739471</v>
      </c>
      <c r="E229" s="33">
        <f t="shared" si="6"/>
        <v>-3155.6662542382651</v>
      </c>
      <c r="F229" s="33">
        <f t="shared" si="7"/>
        <v>45656.808600023389</v>
      </c>
    </row>
    <row r="230" spans="2:6" x14ac:dyDescent="0.2">
      <c r="B230" s="30">
        <v>227</v>
      </c>
      <c r="C230" s="33">
        <f>IF(B230&lt;=[0]!Loan_term,C229,0)</f>
        <v>-3369.22083172566</v>
      </c>
      <c r="D230" s="33">
        <f>-[0]!Loan_interest_rate/12*F229</f>
        <v>-199.7485376251023</v>
      </c>
      <c r="E230" s="33">
        <f t="shared" si="6"/>
        <v>-3169.4722941005575</v>
      </c>
      <c r="F230" s="33">
        <f t="shared" si="7"/>
        <v>42487.336305922829</v>
      </c>
    </row>
    <row r="231" spans="2:6" x14ac:dyDescent="0.2">
      <c r="B231" s="30">
        <v>228</v>
      </c>
      <c r="C231" s="33">
        <f>IF(B231&lt;=[0]!Loan_term,C230,0)</f>
        <v>-3369.22083172566</v>
      </c>
      <c r="D231" s="33">
        <f>-[0]!Loan_interest_rate/12*F230</f>
        <v>-185.88209633841237</v>
      </c>
      <c r="E231" s="33">
        <f t="shared" si="6"/>
        <v>-3183.3387353872477</v>
      </c>
      <c r="F231" s="33">
        <f t="shared" si="7"/>
        <v>39303.997570535583</v>
      </c>
    </row>
    <row r="232" spans="2:6" x14ac:dyDescent="0.2">
      <c r="B232" s="30">
        <v>229</v>
      </c>
      <c r="C232" s="33">
        <f>IF(B232&lt;=[0]!Loan_term,C231,0)</f>
        <v>-3369.22083172566</v>
      </c>
      <c r="D232" s="33">
        <f>-[0]!Loan_interest_rate/12*F231</f>
        <v>-171.95498937109315</v>
      </c>
      <c r="E232" s="33">
        <f t="shared" si="6"/>
        <v>-3197.2658423545668</v>
      </c>
      <c r="F232" s="33">
        <f t="shared" si="7"/>
        <v>36106.731728181017</v>
      </c>
    </row>
    <row r="233" spans="2:6" x14ac:dyDescent="0.2">
      <c r="B233" s="30">
        <v>230</v>
      </c>
      <c r="C233" s="33">
        <f>IF(B233&lt;=[0]!Loan_term,C232,0)</f>
        <v>-3369.22083172566</v>
      </c>
      <c r="D233" s="33">
        <f>-[0]!Loan_interest_rate/12*F232</f>
        <v>-157.96695131079193</v>
      </c>
      <c r="E233" s="33">
        <f t="shared" si="6"/>
        <v>-3211.253880414868</v>
      </c>
      <c r="F233" s="33">
        <f t="shared" si="7"/>
        <v>32895.477847766146</v>
      </c>
    </row>
    <row r="234" spans="2:6" x14ac:dyDescent="0.2">
      <c r="B234" s="30">
        <v>231</v>
      </c>
      <c r="C234" s="33">
        <f>IF(B234&lt;=[0]!Loan_term,C233,0)</f>
        <v>-3369.22083172566</v>
      </c>
      <c r="D234" s="33">
        <f>-[0]!Loan_interest_rate/12*F233</f>
        <v>-143.91771558397687</v>
      </c>
      <c r="E234" s="33">
        <f t="shared" si="6"/>
        <v>-3225.3031161416829</v>
      </c>
      <c r="F234" s="33">
        <f t="shared" si="7"/>
        <v>29670.174731624462</v>
      </c>
    </row>
    <row r="235" spans="2:6" x14ac:dyDescent="0.2">
      <c r="B235" s="30">
        <v>232</v>
      </c>
      <c r="C235" s="33">
        <f>IF(B235&lt;=[0]!Loan_term,C234,0)</f>
        <v>-3369.22083172566</v>
      </c>
      <c r="D235" s="33">
        <f>-[0]!Loan_interest_rate/12*F234</f>
        <v>-129.807014450857</v>
      </c>
      <c r="E235" s="33">
        <f t="shared" si="6"/>
        <v>-3239.413817274803</v>
      </c>
      <c r="F235" s="33">
        <f t="shared" si="7"/>
        <v>26430.760914349659</v>
      </c>
    </row>
    <row r="236" spans="2:6" x14ac:dyDescent="0.2">
      <c r="B236" s="30">
        <v>233</v>
      </c>
      <c r="C236" s="33">
        <f>IF(B236&lt;=[0]!Loan_term,C235,0)</f>
        <v>-3369.22083172566</v>
      </c>
      <c r="D236" s="33">
        <f>-[0]!Loan_interest_rate/12*F235</f>
        <v>-115.63457900027974</v>
      </c>
      <c r="E236" s="33">
        <f t="shared" si="6"/>
        <v>-3253.5862527253803</v>
      </c>
      <c r="F236" s="33">
        <f t="shared" si="7"/>
        <v>23177.174661624278</v>
      </c>
    </row>
    <row r="237" spans="2:6" x14ac:dyDescent="0.2">
      <c r="B237" s="30">
        <v>234</v>
      </c>
      <c r="C237" s="33">
        <f>IF(B237&lt;=[0]!Loan_term,C236,0)</f>
        <v>-3369.22083172566</v>
      </c>
      <c r="D237" s="33">
        <f>-[0]!Loan_interest_rate/12*F236</f>
        <v>-101.4001391446062</v>
      </c>
      <c r="E237" s="33">
        <f t="shared" si="6"/>
        <v>-3267.8206925810537</v>
      </c>
      <c r="F237" s="33">
        <f t="shared" si="7"/>
        <v>19909.353969043223</v>
      </c>
    </row>
    <row r="238" spans="2:6" x14ac:dyDescent="0.2">
      <c r="B238" s="30">
        <v>235</v>
      </c>
      <c r="C238" s="33">
        <f>IF(B238&lt;=[0]!Loan_term,C237,0)</f>
        <v>-3369.22083172566</v>
      </c>
      <c r="D238" s="33">
        <f>-[0]!Loan_interest_rate/12*F237</f>
        <v>-87.103423614564093</v>
      </c>
      <c r="E238" s="33">
        <f t="shared" si="6"/>
        <v>-3282.1174081110958</v>
      </c>
      <c r="F238" s="33">
        <f t="shared" si="7"/>
        <v>16627.236560932128</v>
      </c>
    </row>
    <row r="239" spans="2:6" x14ac:dyDescent="0.2">
      <c r="B239" s="30">
        <v>236</v>
      </c>
      <c r="C239" s="33">
        <f>IF(B239&lt;=[0]!Loan_term,C238,0)</f>
        <v>-3369.22083172566</v>
      </c>
      <c r="D239" s="33">
        <f>-[0]!Loan_interest_rate/12*F238</f>
        <v>-72.744159954078057</v>
      </c>
      <c r="E239" s="33">
        <f t="shared" si="6"/>
        <v>-3296.476671771582</v>
      </c>
      <c r="F239" s="33">
        <f t="shared" si="7"/>
        <v>13330.759889160545</v>
      </c>
    </row>
    <row r="240" spans="2:6" x14ac:dyDescent="0.2">
      <c r="B240" s="30">
        <v>237</v>
      </c>
      <c r="C240" s="33">
        <f>IF(B240&lt;=[0]!Loan_term,C239,0)</f>
        <v>-3369.22083172566</v>
      </c>
      <c r="D240" s="33">
        <f>-[0]!Loan_interest_rate/12*F239</f>
        <v>-58.322074515077375</v>
      </c>
      <c r="E240" s="33">
        <f t="shared" si="6"/>
        <v>-3310.8987572105825</v>
      </c>
      <c r="F240" s="33">
        <f t="shared" si="7"/>
        <v>10019.861131949961</v>
      </c>
    </row>
    <row r="241" spans="2:6" x14ac:dyDescent="0.2">
      <c r="B241" s="30">
        <v>238</v>
      </c>
      <c r="C241" s="33">
        <f>IF(B241&lt;=[0]!Loan_term,C240,0)</f>
        <v>-3369.22083172566</v>
      </c>
      <c r="D241" s="33">
        <f>-[0]!Loan_interest_rate/12*F240</f>
        <v>-43.836892452281077</v>
      </c>
      <c r="E241" s="33">
        <f t="shared" si="6"/>
        <v>-3325.3839392733789</v>
      </c>
      <c r="F241" s="33">
        <f t="shared" si="7"/>
        <v>6694.4771926765825</v>
      </c>
    </row>
    <row r="242" spans="2:6" x14ac:dyDescent="0.2">
      <c r="B242" s="30">
        <v>239</v>
      </c>
      <c r="C242" s="33">
        <f>IF(B242&lt;=[0]!Loan_term,C241,0)</f>
        <v>-3369.22083172566</v>
      </c>
      <c r="D242" s="33">
        <f>-[0]!Loan_interest_rate/12*F241</f>
        <v>-29.288337717960044</v>
      </c>
      <c r="E242" s="33">
        <f t="shared" si="6"/>
        <v>-3339.9324940076999</v>
      </c>
      <c r="F242" s="33">
        <f t="shared" si="7"/>
        <v>3354.5446986688826</v>
      </c>
    </row>
    <row r="243" spans="2:6" x14ac:dyDescent="0.2">
      <c r="B243" s="30">
        <v>240</v>
      </c>
      <c r="C243" s="33">
        <f>IF(B243&lt;=[0]!Loan_term,C242,0)</f>
        <v>-3369.22083172566</v>
      </c>
      <c r="D243" s="33">
        <f>-[0]!Loan_interest_rate/12*F242</f>
        <v>-14.67613305667636</v>
      </c>
      <c r="E243" s="33">
        <f t="shared" si="6"/>
        <v>-3354.5446986689835</v>
      </c>
      <c r="F243" s="33">
        <f t="shared" si="7"/>
        <v>-1.0095391189679503E-10</v>
      </c>
    </row>
    <row r="244" spans="2:6" x14ac:dyDescent="0.2">
      <c r="B244" s="30">
        <v>241</v>
      </c>
      <c r="C244" s="33">
        <f>IF(B244&lt;=[0]!Loan_term,C243,0)</f>
        <v>0</v>
      </c>
      <c r="D244" s="33">
        <f>-[0]!Loan_interest_rate/12*F243</f>
        <v>4.4167336454847825E-13</v>
      </c>
      <c r="E244" s="33">
        <f t="shared" si="6"/>
        <v>-4.4167336454847825E-13</v>
      </c>
      <c r="F244" s="33">
        <f t="shared" si="7"/>
        <v>-1.0139558526134351E-10</v>
      </c>
    </row>
    <row r="245" spans="2:6" x14ac:dyDescent="0.2">
      <c r="B245" s="30">
        <v>242</v>
      </c>
      <c r="C245" s="33">
        <f>IF(B245&lt;=[0]!Loan_term,C244,0)</f>
        <v>0</v>
      </c>
      <c r="D245" s="33">
        <f>-[0]!Loan_interest_rate/12*F244</f>
        <v>4.4360568551837782E-13</v>
      </c>
      <c r="E245" s="33">
        <f t="shared" si="6"/>
        <v>-4.4360568551837782E-13</v>
      </c>
      <c r="F245" s="33">
        <f t="shared" si="7"/>
        <v>-1.0183919094686189E-10</v>
      </c>
    </row>
    <row r="246" spans="2:6" x14ac:dyDescent="0.2">
      <c r="B246" s="30">
        <v>243</v>
      </c>
      <c r="C246" s="33">
        <f>IF(B246&lt;=[0]!Loan_term,C245,0)</f>
        <v>0</v>
      </c>
      <c r="D246" s="33">
        <f>-[0]!Loan_interest_rate/12*F245</f>
        <v>4.4554646039252074E-13</v>
      </c>
      <c r="E246" s="33">
        <f t="shared" si="6"/>
        <v>-4.4554646039252074E-13</v>
      </c>
      <c r="F246" s="33">
        <f t="shared" si="7"/>
        <v>-1.0228473740725441E-10</v>
      </c>
    </row>
    <row r="247" spans="2:6" x14ac:dyDescent="0.2">
      <c r="B247" s="30">
        <v>244</v>
      </c>
      <c r="C247" s="33">
        <f>IF(B247&lt;=[0]!Loan_term,C246,0)</f>
        <v>0</v>
      </c>
      <c r="D247" s="33">
        <f>-[0]!Loan_interest_rate/12*F246</f>
        <v>4.4749572615673799E-13</v>
      </c>
      <c r="E247" s="33">
        <f t="shared" si="6"/>
        <v>-4.4749572615673799E-13</v>
      </c>
      <c r="F247" s="33">
        <f t="shared" si="7"/>
        <v>-1.0273223313341115E-10</v>
      </c>
    </row>
    <row r="248" spans="2:6" x14ac:dyDescent="0.2">
      <c r="B248" s="30">
        <v>245</v>
      </c>
      <c r="C248" s="33">
        <f>IF(B248&lt;=[0]!Loan_term,C247,0)</f>
        <v>0</v>
      </c>
      <c r="D248" s="33">
        <f>-[0]!Loan_interest_rate/12*F247</f>
        <v>4.4945351995867373E-13</v>
      </c>
      <c r="E248" s="33">
        <f t="shared" si="6"/>
        <v>-4.4945351995867373E-13</v>
      </c>
      <c r="F248" s="33">
        <f t="shared" si="7"/>
        <v>-1.0318168665336982E-10</v>
      </c>
    </row>
    <row r="249" spans="2:6" x14ac:dyDescent="0.2">
      <c r="B249" s="30">
        <v>246</v>
      </c>
      <c r="C249" s="33">
        <f>IF(B249&lt;=[0]!Loan_term,C248,0)</f>
        <v>0</v>
      </c>
      <c r="D249" s="33">
        <f>-[0]!Loan_interest_rate/12*F248</f>
        <v>4.514198791084929E-13</v>
      </c>
      <c r="E249" s="33">
        <f t="shared" si="6"/>
        <v>-4.514198791084929E-13</v>
      </c>
      <c r="F249" s="33">
        <f t="shared" si="7"/>
        <v>-1.0363310653247832E-10</v>
      </c>
    </row>
    <row r="250" spans="2:6" x14ac:dyDescent="0.2">
      <c r="B250" s="30">
        <v>247</v>
      </c>
      <c r="C250" s="33">
        <f>IF(B250&lt;=[0]!Loan_term,C249,0)</f>
        <v>0</v>
      </c>
      <c r="D250" s="33">
        <f>-[0]!Loan_interest_rate/12*F249</f>
        <v>4.5339484107959261E-13</v>
      </c>
      <c r="E250" s="33">
        <f t="shared" si="6"/>
        <v>-4.5339484107959261E-13</v>
      </c>
      <c r="F250" s="33">
        <f t="shared" si="7"/>
        <v>-1.0408650137355791E-10</v>
      </c>
    </row>
    <row r="251" spans="2:6" x14ac:dyDescent="0.2">
      <c r="B251" s="30">
        <v>248</v>
      </c>
      <c r="C251" s="33">
        <f>IF(B251&lt;=[0]!Loan_term,C250,0)</f>
        <v>0</v>
      </c>
      <c r="D251" s="33">
        <f>-[0]!Loan_interest_rate/12*F250</f>
        <v>4.5537844350931582E-13</v>
      </c>
      <c r="E251" s="33">
        <f t="shared" si="6"/>
        <v>-4.5537844350931582E-13</v>
      </c>
      <c r="F251" s="33">
        <f t="shared" si="7"/>
        <v>-1.0454187981706722E-10</v>
      </c>
    </row>
    <row r="252" spans="2:6" x14ac:dyDescent="0.2">
      <c r="B252" s="30">
        <v>249</v>
      </c>
      <c r="C252" s="33">
        <f>IF(B252&lt;=[0]!Loan_term,C251,0)</f>
        <v>0</v>
      </c>
      <c r="D252" s="33">
        <f>-[0]!Loan_interest_rate/12*F251</f>
        <v>4.5737072419966905E-13</v>
      </c>
      <c r="E252" s="33">
        <f t="shared" si="6"/>
        <v>-4.5737072419966905E-13</v>
      </c>
      <c r="F252" s="33">
        <f t="shared" si="7"/>
        <v>-1.0499925054126689E-10</v>
      </c>
    </row>
    <row r="253" spans="2:6" x14ac:dyDescent="0.2">
      <c r="B253" s="30">
        <v>250</v>
      </c>
      <c r="C253" s="33">
        <f>IF(B253&lt;=[0]!Loan_term,C252,0)</f>
        <v>0</v>
      </c>
      <c r="D253" s="33">
        <f>-[0]!Loan_interest_rate/12*F252</f>
        <v>4.5937172111804257E-13</v>
      </c>
      <c r="E253" s="33">
        <f t="shared" si="6"/>
        <v>-4.5937172111804257E-13</v>
      </c>
      <c r="F253" s="33">
        <f t="shared" si="7"/>
        <v>-1.0545862226238493E-10</v>
      </c>
    </row>
    <row r="254" spans="2:6" x14ac:dyDescent="0.2">
      <c r="B254" s="30">
        <v>251</v>
      </c>
      <c r="C254" s="33">
        <f>IF(B254&lt;=[0]!Loan_term,C253,0)</f>
        <v>0</v>
      </c>
      <c r="D254" s="33">
        <f>-[0]!Loan_interest_rate/12*F253</f>
        <v>4.6138147239793399E-13</v>
      </c>
      <c r="E254" s="33">
        <f t="shared" si="6"/>
        <v>-4.6138147239793399E-13</v>
      </c>
      <c r="F254" s="33">
        <f t="shared" si="7"/>
        <v>-1.0592000373478286E-10</v>
      </c>
    </row>
    <row r="255" spans="2:6" x14ac:dyDescent="0.2">
      <c r="B255" s="30">
        <v>252</v>
      </c>
      <c r="C255" s="33">
        <f>IF(B255&lt;=[0]!Loan_term,C254,0)</f>
        <v>0</v>
      </c>
      <c r="D255" s="33">
        <f>-[0]!Loan_interest_rate/12*F254</f>
        <v>4.63400016339675E-13</v>
      </c>
      <c r="E255" s="33">
        <f t="shared" si="6"/>
        <v>-4.63400016339675E-13</v>
      </c>
      <c r="F255" s="33">
        <f t="shared" si="7"/>
        <v>-1.0638340375112254E-10</v>
      </c>
    </row>
    <row r="256" spans="2:6" x14ac:dyDescent="0.2">
      <c r="B256" s="30">
        <v>253</v>
      </c>
      <c r="C256" s="33">
        <f>IF(B256&lt;=[0]!Loan_term,C255,0)</f>
        <v>0</v>
      </c>
      <c r="D256" s="33">
        <f>-[0]!Loan_interest_rate/12*F255</f>
        <v>4.6542739141116103E-13</v>
      </c>
      <c r="E256" s="33">
        <f t="shared" si="6"/>
        <v>-4.6542739141116103E-13</v>
      </c>
      <c r="F256" s="33">
        <f t="shared" si="7"/>
        <v>-1.068488311425337E-10</v>
      </c>
    </row>
    <row r="257" spans="2:6" x14ac:dyDescent="0.2">
      <c r="B257" s="30">
        <v>254</v>
      </c>
      <c r="C257" s="33">
        <f>IF(B257&lt;=[0]!Loan_term,C256,0)</f>
        <v>0</v>
      </c>
      <c r="D257" s="33">
        <f>-[0]!Loan_interest_rate/12*F256</f>
        <v>4.6746363624858488E-13</v>
      </c>
      <c r="E257" s="33">
        <f t="shared" si="6"/>
        <v>-4.6746363624858488E-13</v>
      </c>
      <c r="F257" s="33">
        <f t="shared" si="7"/>
        <v>-1.0731629477878229E-10</v>
      </c>
    </row>
    <row r="258" spans="2:6" x14ac:dyDescent="0.2">
      <c r="B258" s="30">
        <v>255</v>
      </c>
      <c r="C258" s="33">
        <f>IF(B258&lt;=[0]!Loan_term,C257,0)</f>
        <v>0</v>
      </c>
      <c r="D258" s="33">
        <f>-[0]!Loan_interest_rate/12*F257</f>
        <v>4.6950878965717253E-13</v>
      </c>
      <c r="E258" s="33">
        <f t="shared" si="6"/>
        <v>-4.6950878965717253E-13</v>
      </c>
      <c r="F258" s="33">
        <f t="shared" si="7"/>
        <v>-1.0778580356843946E-10</v>
      </c>
    </row>
    <row r="259" spans="2:6" x14ac:dyDescent="0.2">
      <c r="B259" s="30">
        <v>256</v>
      </c>
      <c r="C259" s="33">
        <f>IF(B259&lt;=[0]!Loan_term,C258,0)</f>
        <v>0</v>
      </c>
      <c r="D259" s="33">
        <f>-[0]!Loan_interest_rate/12*F258</f>
        <v>4.7156289061192254E-13</v>
      </c>
      <c r="E259" s="33">
        <f t="shared" si="6"/>
        <v>-4.7156289061192254E-13</v>
      </c>
      <c r="F259" s="33">
        <f t="shared" si="7"/>
        <v>-1.0825736645905138E-10</v>
      </c>
    </row>
    <row r="260" spans="2:6" x14ac:dyDescent="0.2">
      <c r="B260" s="30">
        <v>257</v>
      </c>
      <c r="C260" s="33">
        <f>IF(B260&lt;=[0]!Loan_term,C259,0)</f>
        <v>0</v>
      </c>
      <c r="D260" s="33">
        <f>-[0]!Loan_interest_rate/12*F259</f>
        <v>4.7362597825834973E-13</v>
      </c>
      <c r="E260" s="33">
        <f t="shared" si="6"/>
        <v>-4.7362597825834973E-13</v>
      </c>
      <c r="F260" s="33">
        <f t="shared" si="7"/>
        <v>-1.0873099243730972E-10</v>
      </c>
    </row>
    <row r="261" spans="2:6" x14ac:dyDescent="0.2">
      <c r="B261" s="30">
        <v>258</v>
      </c>
      <c r="C261" s="33">
        <f>IF(B261&lt;=[0]!Loan_term,C260,0)</f>
        <v>0</v>
      </c>
      <c r="D261" s="33">
        <f>-[0]!Loan_interest_rate/12*F260</f>
        <v>4.7569809191322999E-13</v>
      </c>
      <c r="E261" s="33">
        <f t="shared" si="6"/>
        <v>-4.7569809191322999E-13</v>
      </c>
      <c r="F261" s="33">
        <f t="shared" si="7"/>
        <v>-1.0920669052922295E-10</v>
      </c>
    </row>
    <row r="262" spans="2:6" x14ac:dyDescent="0.2">
      <c r="B262" s="30">
        <v>259</v>
      </c>
      <c r="C262" s="33">
        <f>IF(B262&lt;=[0]!Loan_term,C261,0)</f>
        <v>0</v>
      </c>
      <c r="D262" s="33">
        <f>-[0]!Loan_interest_rate/12*F261</f>
        <v>4.7777927106535032E-13</v>
      </c>
      <c r="E262" s="33">
        <f t="shared" si="6"/>
        <v>-4.7777927106535032E-13</v>
      </c>
      <c r="F262" s="33">
        <f t="shared" si="7"/>
        <v>-1.096844698002883E-10</v>
      </c>
    </row>
    <row r="263" spans="2:6" x14ac:dyDescent="0.2">
      <c r="B263" s="30">
        <v>260</v>
      </c>
      <c r="C263" s="33">
        <f>IF(B263&lt;=[0]!Loan_term,C262,0)</f>
        <v>0</v>
      </c>
      <c r="D263" s="33">
        <f>-[0]!Loan_interest_rate/12*F262</f>
        <v>4.798695553762613E-13</v>
      </c>
      <c r="E263" s="33">
        <f t="shared" ref="E263:E326" si="8">+C263-D263</f>
        <v>-4.798695553762613E-13</v>
      </c>
      <c r="F263" s="33">
        <f t="shared" ref="F263:F326" si="9">+F262+E263</f>
        <v>-1.1016433935566457E-10</v>
      </c>
    </row>
    <row r="264" spans="2:6" x14ac:dyDescent="0.2">
      <c r="B264" s="30">
        <v>261</v>
      </c>
      <c r="C264" s="33">
        <f>IF(B264&lt;=[0]!Loan_term,C263,0)</f>
        <v>0</v>
      </c>
      <c r="D264" s="33">
        <f>-[0]!Loan_interest_rate/12*F263</f>
        <v>4.8196898468103243E-13</v>
      </c>
      <c r="E264" s="33">
        <f t="shared" si="8"/>
        <v>-4.8196898468103243E-13</v>
      </c>
      <c r="F264" s="33">
        <f t="shared" si="9"/>
        <v>-1.106463083403456E-10</v>
      </c>
    </row>
    <row r="265" spans="2:6" x14ac:dyDescent="0.2">
      <c r="B265" s="30">
        <v>262</v>
      </c>
      <c r="C265" s="33">
        <f>IF(B265&lt;=[0]!Loan_term,C264,0)</f>
        <v>0</v>
      </c>
      <c r="D265" s="33">
        <f>-[0]!Loan_interest_rate/12*F264</f>
        <v>4.8407759898901194E-13</v>
      </c>
      <c r="E265" s="33">
        <f t="shared" si="8"/>
        <v>-4.8407759898901194E-13</v>
      </c>
      <c r="F265" s="33">
        <f t="shared" si="9"/>
        <v>-1.1113038593933461E-10</v>
      </c>
    </row>
    <row r="266" spans="2:6" x14ac:dyDescent="0.2">
      <c r="B266" s="30">
        <v>263</v>
      </c>
      <c r="C266" s="33">
        <f>IF(B266&lt;=[0]!Loan_term,C265,0)</f>
        <v>0</v>
      </c>
      <c r="D266" s="33">
        <f>-[0]!Loan_interest_rate/12*F265</f>
        <v>4.8619543848458886E-13</v>
      </c>
      <c r="E266" s="33">
        <f t="shared" si="8"/>
        <v>-4.8619543848458886E-13</v>
      </c>
      <c r="F266" s="33">
        <f t="shared" si="9"/>
        <v>-1.116165813778192E-10</v>
      </c>
    </row>
    <row r="267" spans="2:6" x14ac:dyDescent="0.2">
      <c r="B267" s="30">
        <v>264</v>
      </c>
      <c r="C267" s="33">
        <f>IF(B267&lt;=[0]!Loan_term,C266,0)</f>
        <v>0</v>
      </c>
      <c r="D267" s="33">
        <f>-[0]!Loan_interest_rate/12*F266</f>
        <v>4.8832254352795899E-13</v>
      </c>
      <c r="E267" s="33">
        <f t="shared" si="8"/>
        <v>-4.8832254352795899E-13</v>
      </c>
      <c r="F267" s="33">
        <f t="shared" si="9"/>
        <v>-1.1210490392134716E-10</v>
      </c>
    </row>
    <row r="268" spans="2:6" x14ac:dyDescent="0.2">
      <c r="B268" s="30">
        <v>265</v>
      </c>
      <c r="C268" s="33">
        <f>IF(B268&lt;=[0]!Loan_term,C267,0)</f>
        <v>0</v>
      </c>
      <c r="D268" s="33">
        <f>-[0]!Loan_interest_rate/12*F267</f>
        <v>4.9045895465589383E-13</v>
      </c>
      <c r="E268" s="33">
        <f t="shared" si="8"/>
        <v>-4.9045895465589383E-13</v>
      </c>
      <c r="F268" s="33">
        <f t="shared" si="9"/>
        <v>-1.1259536287600305E-10</v>
      </c>
    </row>
    <row r="269" spans="2:6" x14ac:dyDescent="0.2">
      <c r="B269" s="30">
        <v>266</v>
      </c>
      <c r="C269" s="33">
        <f>IF(B269&lt;=[0]!Loan_term,C268,0)</f>
        <v>0</v>
      </c>
      <c r="D269" s="33">
        <f>-[0]!Loan_interest_rate/12*F268</f>
        <v>4.9260471258251332E-13</v>
      </c>
      <c r="E269" s="33">
        <f t="shared" si="8"/>
        <v>-4.9260471258251332E-13</v>
      </c>
      <c r="F269" s="33">
        <f t="shared" si="9"/>
        <v>-1.1308796758858556E-10</v>
      </c>
    </row>
    <row r="270" spans="2:6" x14ac:dyDescent="0.2">
      <c r="B270" s="30">
        <v>267</v>
      </c>
      <c r="C270" s="33">
        <f>IF(B270&lt;=[0]!Loan_term,C269,0)</f>
        <v>0</v>
      </c>
      <c r="D270" s="33">
        <f>-[0]!Loan_interest_rate/12*F269</f>
        <v>4.9475985820006176E-13</v>
      </c>
      <c r="E270" s="33">
        <f t="shared" si="8"/>
        <v>-4.9475985820006176E-13</v>
      </c>
      <c r="F270" s="33">
        <f t="shared" si="9"/>
        <v>-1.1358272744678562E-10</v>
      </c>
    </row>
    <row r="271" spans="2:6" x14ac:dyDescent="0.2">
      <c r="B271" s="30">
        <v>268</v>
      </c>
      <c r="C271" s="33">
        <f>IF(B271&lt;=[0]!Loan_term,C270,0)</f>
        <v>0</v>
      </c>
      <c r="D271" s="33">
        <f>-[0]!Loan_interest_rate/12*F270</f>
        <v>4.9692443257968708E-13</v>
      </c>
      <c r="E271" s="33">
        <f t="shared" si="8"/>
        <v>-4.9692443257968708E-13</v>
      </c>
      <c r="F271" s="33">
        <f t="shared" si="9"/>
        <v>-1.1407965187936531E-10</v>
      </c>
    </row>
    <row r="272" spans="2:6" x14ac:dyDescent="0.2">
      <c r="B272" s="30">
        <v>269</v>
      </c>
      <c r="C272" s="33">
        <f>IF(B272&lt;=[0]!Loan_term,C271,0)</f>
        <v>0</v>
      </c>
      <c r="D272" s="33">
        <f>-[0]!Loan_interest_rate/12*F271</f>
        <v>4.9909847697222314E-13</v>
      </c>
      <c r="E272" s="33">
        <f t="shared" si="8"/>
        <v>-4.9909847697222314E-13</v>
      </c>
      <c r="F272" s="33">
        <f t="shared" si="9"/>
        <v>-1.1457875035633754E-10</v>
      </c>
    </row>
    <row r="273" spans="2:6" x14ac:dyDescent="0.2">
      <c r="B273" s="30">
        <v>270</v>
      </c>
      <c r="C273" s="33">
        <f>IF(B273&lt;=[0]!Loan_term,C272,0)</f>
        <v>0</v>
      </c>
      <c r="D273" s="33">
        <f>-[0]!Loan_interest_rate/12*F272</f>
        <v>5.0128203280897668E-13</v>
      </c>
      <c r="E273" s="33">
        <f t="shared" si="8"/>
        <v>-5.0128203280897668E-13</v>
      </c>
      <c r="F273" s="33">
        <f t="shared" si="9"/>
        <v>-1.1508003238914651E-10</v>
      </c>
    </row>
    <row r="274" spans="2:6" x14ac:dyDescent="0.2">
      <c r="B274" s="30">
        <v>271</v>
      </c>
      <c r="C274" s="33">
        <f>IF(B274&lt;=[0]!Loan_term,C273,0)</f>
        <v>0</v>
      </c>
      <c r="D274" s="33">
        <f>-[0]!Loan_interest_rate/12*F273</f>
        <v>5.0347514170251595E-13</v>
      </c>
      <c r="E274" s="33">
        <f t="shared" si="8"/>
        <v>-5.0347514170251595E-13</v>
      </c>
      <c r="F274" s="33">
        <f t="shared" si="9"/>
        <v>-1.1558350753084903E-10</v>
      </c>
    </row>
    <row r="275" spans="2:6" x14ac:dyDescent="0.2">
      <c r="B275" s="30">
        <v>272</v>
      </c>
      <c r="C275" s="33">
        <f>IF(B275&lt;=[0]!Loan_term,C274,0)</f>
        <v>0</v>
      </c>
      <c r="D275" s="33">
        <f>-[0]!Loan_interest_rate/12*F274</f>
        <v>5.0567784544746447E-13</v>
      </c>
      <c r="E275" s="33">
        <f t="shared" si="8"/>
        <v>-5.0567784544746447E-13</v>
      </c>
      <c r="F275" s="33">
        <f t="shared" si="9"/>
        <v>-1.1608918537629649E-10</v>
      </c>
    </row>
    <row r="276" spans="2:6" x14ac:dyDescent="0.2">
      <c r="B276" s="30">
        <v>273</v>
      </c>
      <c r="C276" s="33">
        <f>IF(B276&lt;=[0]!Loan_term,C275,0)</f>
        <v>0</v>
      </c>
      <c r="D276" s="33">
        <f>-[0]!Loan_interest_rate/12*F275</f>
        <v>5.078901860212971E-13</v>
      </c>
      <c r="E276" s="33">
        <f t="shared" si="8"/>
        <v>-5.078901860212971E-13</v>
      </c>
      <c r="F276" s="33">
        <f t="shared" si="9"/>
        <v>-1.1659707556231778E-10</v>
      </c>
    </row>
    <row r="277" spans="2:6" x14ac:dyDescent="0.2">
      <c r="B277" s="30">
        <v>274</v>
      </c>
      <c r="C277" s="33">
        <f>IF(B277&lt;=[0]!Loan_term,C276,0)</f>
        <v>0</v>
      </c>
      <c r="D277" s="33">
        <f>-[0]!Loan_interest_rate/12*F276</f>
        <v>5.1011220558514025E-13</v>
      </c>
      <c r="E277" s="33">
        <f t="shared" si="8"/>
        <v>-5.1011220558514025E-13</v>
      </c>
      <c r="F277" s="33">
        <f t="shared" si="9"/>
        <v>-1.1710718776790292E-10</v>
      </c>
    </row>
    <row r="278" spans="2:6" x14ac:dyDescent="0.2">
      <c r="B278" s="30">
        <v>275</v>
      </c>
      <c r="C278" s="33">
        <f>IF(B278&lt;=[0]!Loan_term,C277,0)</f>
        <v>0</v>
      </c>
      <c r="D278" s="33">
        <f>-[0]!Loan_interest_rate/12*F277</f>
        <v>5.1234394648457527E-13</v>
      </c>
      <c r="E278" s="33">
        <f t="shared" si="8"/>
        <v>-5.1234394648457527E-13</v>
      </c>
      <c r="F278" s="33">
        <f t="shared" si="9"/>
        <v>-1.176195317143875E-10</v>
      </c>
    </row>
    <row r="279" spans="2:6" x14ac:dyDescent="0.2">
      <c r="B279" s="30">
        <v>276</v>
      </c>
      <c r="C279" s="33">
        <f>IF(B279&lt;=[0]!Loan_term,C278,0)</f>
        <v>0</v>
      </c>
      <c r="D279" s="33">
        <f>-[0]!Loan_interest_rate/12*F278</f>
        <v>5.1458545125044529E-13</v>
      </c>
      <c r="E279" s="33">
        <f t="shared" si="8"/>
        <v>-5.1458545125044529E-13</v>
      </c>
      <c r="F279" s="33">
        <f t="shared" si="9"/>
        <v>-1.1813411716563796E-10</v>
      </c>
    </row>
    <row r="280" spans="2:6" x14ac:dyDescent="0.2">
      <c r="B280" s="30">
        <v>277</v>
      </c>
      <c r="C280" s="33">
        <f>IF(B280&lt;=[0]!Loan_term,C279,0)</f>
        <v>0</v>
      </c>
      <c r="D280" s="33">
        <f>-[0]!Loan_interest_rate/12*F279</f>
        <v>5.1683676259966597E-13</v>
      </c>
      <c r="E280" s="33">
        <f t="shared" si="8"/>
        <v>-5.1683676259966597E-13</v>
      </c>
      <c r="F280" s="33">
        <f t="shared" si="9"/>
        <v>-1.1865095392823763E-10</v>
      </c>
    </row>
    <row r="281" spans="2:6" x14ac:dyDescent="0.2">
      <c r="B281" s="30">
        <v>278</v>
      </c>
      <c r="C281" s="33">
        <f>IF(B281&lt;=[0]!Loan_term,C280,0)</f>
        <v>0</v>
      </c>
      <c r="D281" s="33">
        <f>-[0]!Loan_interest_rate/12*F280</f>
        <v>5.1909792343603955E-13</v>
      </c>
      <c r="E281" s="33">
        <f t="shared" si="8"/>
        <v>-5.1909792343603955E-13</v>
      </c>
      <c r="F281" s="33">
        <f t="shared" si="9"/>
        <v>-1.1917005185167366E-10</v>
      </c>
    </row>
    <row r="282" spans="2:6" x14ac:dyDescent="0.2">
      <c r="B282" s="30">
        <v>279</v>
      </c>
      <c r="C282" s="33">
        <f>IF(B282&lt;=[0]!Loan_term,C281,0)</f>
        <v>0</v>
      </c>
      <c r="D282" s="33">
        <f>-[0]!Loan_interest_rate/12*F281</f>
        <v>5.2136897685107223E-13</v>
      </c>
      <c r="E282" s="33">
        <f t="shared" si="8"/>
        <v>-5.2136897685107223E-13</v>
      </c>
      <c r="F282" s="33">
        <f t="shared" si="9"/>
        <v>-1.1969142082852472E-10</v>
      </c>
    </row>
    <row r="283" spans="2:6" x14ac:dyDescent="0.2">
      <c r="B283" s="30">
        <v>280</v>
      </c>
      <c r="C283" s="33">
        <f>IF(B283&lt;=[0]!Loan_term,C282,0)</f>
        <v>0</v>
      </c>
      <c r="D283" s="33">
        <f>-[0]!Loan_interest_rate/12*F282</f>
        <v>5.2364996612479559E-13</v>
      </c>
      <c r="E283" s="33">
        <f t="shared" si="8"/>
        <v>-5.2364996612479559E-13</v>
      </c>
      <c r="F283" s="33">
        <f t="shared" si="9"/>
        <v>-1.2021507079464952E-10</v>
      </c>
    </row>
    <row r="284" spans="2:6" x14ac:dyDescent="0.2">
      <c r="B284" s="30">
        <v>281</v>
      </c>
      <c r="C284" s="33">
        <f>IF(B284&lt;=[0]!Loan_term,C283,0)</f>
        <v>0</v>
      </c>
      <c r="D284" s="33">
        <f>-[0]!Loan_interest_rate/12*F283</f>
        <v>5.2594093472659156E-13</v>
      </c>
      <c r="E284" s="33">
        <f t="shared" si="8"/>
        <v>-5.2594093472659156E-13</v>
      </c>
      <c r="F284" s="33">
        <f t="shared" si="9"/>
        <v>-1.2074101172937611E-10</v>
      </c>
    </row>
    <row r="285" spans="2:6" x14ac:dyDescent="0.2">
      <c r="B285" s="30">
        <v>282</v>
      </c>
      <c r="C285" s="33">
        <f>IF(B285&lt;=[0]!Loan_term,C284,0)</f>
        <v>0</v>
      </c>
      <c r="D285" s="33">
        <f>-[0]!Loan_interest_rate/12*F284</f>
        <v>5.282419263160204E-13</v>
      </c>
      <c r="E285" s="33">
        <f t="shared" si="8"/>
        <v>-5.282419263160204E-13</v>
      </c>
      <c r="F285" s="33">
        <f t="shared" si="9"/>
        <v>-1.2126925365569213E-10</v>
      </c>
    </row>
    <row r="286" spans="2:6" x14ac:dyDescent="0.2">
      <c r="B286" s="30">
        <v>283</v>
      </c>
      <c r="C286" s="33">
        <f>IF(B286&lt;=[0]!Loan_term,C285,0)</f>
        <v>0</v>
      </c>
      <c r="D286" s="33">
        <f>-[0]!Loan_interest_rate/12*F285</f>
        <v>5.3055298474365295E-13</v>
      </c>
      <c r="E286" s="33">
        <f t="shared" si="8"/>
        <v>-5.3055298474365295E-13</v>
      </c>
      <c r="F286" s="33">
        <f t="shared" si="9"/>
        <v>-1.2179980664043579E-10</v>
      </c>
    </row>
    <row r="287" spans="2:6" x14ac:dyDescent="0.2">
      <c r="B287" s="30">
        <v>284</v>
      </c>
      <c r="C287" s="33">
        <f>IF(B287&lt;=[0]!Loan_term,C286,0)</f>
        <v>0</v>
      </c>
      <c r="D287" s="33">
        <f>-[0]!Loan_interest_rate/12*F286</f>
        <v>5.3287415405190647E-13</v>
      </c>
      <c r="E287" s="33">
        <f t="shared" si="8"/>
        <v>-5.3287415405190647E-13</v>
      </c>
      <c r="F287" s="33">
        <f t="shared" si="9"/>
        <v>-1.223326807944877E-10</v>
      </c>
    </row>
    <row r="288" spans="2:6" x14ac:dyDescent="0.2">
      <c r="B288" s="30">
        <v>285</v>
      </c>
      <c r="C288" s="33">
        <f>IF(B288&lt;=[0]!Loan_term,C287,0)</f>
        <v>0</v>
      </c>
      <c r="D288" s="33">
        <f>-[0]!Loan_interest_rate/12*F287</f>
        <v>5.3520547847588363E-13</v>
      </c>
      <c r="E288" s="33">
        <f t="shared" si="8"/>
        <v>-5.3520547847588363E-13</v>
      </c>
      <c r="F288" s="33">
        <f t="shared" si="9"/>
        <v>-1.2286788627296357E-10</v>
      </c>
    </row>
    <row r="289" spans="2:6" x14ac:dyDescent="0.2">
      <c r="B289" s="30">
        <v>286</v>
      </c>
      <c r="C289" s="33">
        <f>IF(B289&lt;=[0]!Loan_term,C288,0)</f>
        <v>0</v>
      </c>
      <c r="D289" s="33">
        <f>-[0]!Loan_interest_rate/12*F288</f>
        <v>5.3754700244421557E-13</v>
      </c>
      <c r="E289" s="33">
        <f t="shared" si="8"/>
        <v>-5.3754700244421557E-13</v>
      </c>
      <c r="F289" s="33">
        <f t="shared" si="9"/>
        <v>-1.2340543327540778E-10</v>
      </c>
    </row>
    <row r="290" spans="2:6" x14ac:dyDescent="0.2">
      <c r="B290" s="30">
        <v>287</v>
      </c>
      <c r="C290" s="33">
        <f>IF(B290&lt;=[0]!Loan_term,C289,0)</f>
        <v>0</v>
      </c>
      <c r="D290" s="33">
        <f>-[0]!Loan_interest_rate/12*F289</f>
        <v>5.3989877057990895E-13</v>
      </c>
      <c r="E290" s="33">
        <f t="shared" si="8"/>
        <v>-5.3989877057990895E-13</v>
      </c>
      <c r="F290" s="33">
        <f t="shared" si="9"/>
        <v>-1.2394533204598769E-10</v>
      </c>
    </row>
    <row r="291" spans="2:6" x14ac:dyDescent="0.2">
      <c r="B291" s="30">
        <v>288</v>
      </c>
      <c r="C291" s="33">
        <f>IF(B291&lt;=[0]!Loan_term,C290,0)</f>
        <v>0</v>
      </c>
      <c r="D291" s="33">
        <f>-[0]!Loan_interest_rate/12*F290</f>
        <v>5.4226082770119608E-13</v>
      </c>
      <c r="E291" s="33">
        <f t="shared" si="8"/>
        <v>-5.4226082770119608E-13</v>
      </c>
      <c r="F291" s="33">
        <f t="shared" si="9"/>
        <v>-1.2448759287368888E-10</v>
      </c>
    </row>
    <row r="292" spans="2:6" x14ac:dyDescent="0.2">
      <c r="B292" s="30">
        <v>289</v>
      </c>
      <c r="C292" s="33">
        <f>IF(B292&lt;=[0]!Loan_term,C291,0)</f>
        <v>0</v>
      </c>
      <c r="D292" s="33">
        <f>-[0]!Loan_interest_rate/12*F291</f>
        <v>5.4463321882238882E-13</v>
      </c>
      <c r="E292" s="33">
        <f t="shared" si="8"/>
        <v>-5.4463321882238882E-13</v>
      </c>
      <c r="F292" s="33">
        <f t="shared" si="9"/>
        <v>-1.2503222609251127E-10</v>
      </c>
    </row>
    <row r="293" spans="2:6" x14ac:dyDescent="0.2">
      <c r="B293" s="30">
        <v>290</v>
      </c>
      <c r="C293" s="33">
        <f>IF(B293&lt;=[0]!Loan_term,C292,0)</f>
        <v>0</v>
      </c>
      <c r="D293" s="33">
        <f>-[0]!Loan_interest_rate/12*F292</f>
        <v>5.4701598915473678E-13</v>
      </c>
      <c r="E293" s="33">
        <f t="shared" si="8"/>
        <v>-5.4701598915473678E-13</v>
      </c>
      <c r="F293" s="33">
        <f t="shared" si="9"/>
        <v>-1.25579242081666E-10</v>
      </c>
    </row>
    <row r="294" spans="2:6" x14ac:dyDescent="0.2">
      <c r="B294" s="30">
        <v>291</v>
      </c>
      <c r="C294" s="33">
        <f>IF(B294&lt;=[0]!Loan_term,C293,0)</f>
        <v>0</v>
      </c>
      <c r="D294" s="33">
        <f>-[0]!Loan_interest_rate/12*F293</f>
        <v>5.4940918410728874E-13</v>
      </c>
      <c r="E294" s="33">
        <f t="shared" si="8"/>
        <v>-5.4940918410728874E-13</v>
      </c>
      <c r="F294" s="33">
        <f t="shared" si="9"/>
        <v>-1.261286512657733E-10</v>
      </c>
    </row>
    <row r="295" spans="2:6" x14ac:dyDescent="0.2">
      <c r="B295" s="30">
        <v>292</v>
      </c>
      <c r="C295" s="33">
        <f>IF(B295&lt;=[0]!Loan_term,C294,0)</f>
        <v>0</v>
      </c>
      <c r="D295" s="33">
        <f>-[0]!Loan_interest_rate/12*F294</f>
        <v>5.5181284928775809E-13</v>
      </c>
      <c r="E295" s="33">
        <f t="shared" si="8"/>
        <v>-5.5181284928775809E-13</v>
      </c>
      <c r="F295" s="33">
        <f t="shared" si="9"/>
        <v>-1.2668046411506106E-10</v>
      </c>
    </row>
    <row r="296" spans="2:6" x14ac:dyDescent="0.2">
      <c r="B296" s="30">
        <v>293</v>
      </c>
      <c r="C296" s="33">
        <f>IF(B296&lt;=[0]!Loan_term,C295,0)</f>
        <v>0</v>
      </c>
      <c r="D296" s="33">
        <f>-[0]!Loan_interest_rate/12*F295</f>
        <v>5.5422703050339211E-13</v>
      </c>
      <c r="E296" s="33">
        <f t="shared" si="8"/>
        <v>-5.5422703050339211E-13</v>
      </c>
      <c r="F296" s="33">
        <f t="shared" si="9"/>
        <v>-1.2723469114556446E-10</v>
      </c>
    </row>
    <row r="297" spans="2:6" x14ac:dyDescent="0.2">
      <c r="B297" s="30">
        <v>294</v>
      </c>
      <c r="C297" s="33">
        <f>IF(B297&lt;=[0]!Loan_term,C296,0)</f>
        <v>0</v>
      </c>
      <c r="D297" s="33">
        <f>-[0]!Loan_interest_rate/12*F296</f>
        <v>5.5665177376184449E-13</v>
      </c>
      <c r="E297" s="33">
        <f t="shared" si="8"/>
        <v>-5.5665177376184449E-13</v>
      </c>
      <c r="F297" s="33">
        <f t="shared" si="9"/>
        <v>-1.277913429193263E-10</v>
      </c>
    </row>
    <row r="298" spans="2:6" x14ac:dyDescent="0.2">
      <c r="B298" s="30">
        <v>295</v>
      </c>
      <c r="C298" s="33">
        <f>IF(B298&lt;=[0]!Loan_term,C297,0)</f>
        <v>0</v>
      </c>
      <c r="D298" s="33">
        <f>-[0]!Loan_interest_rate/12*F297</f>
        <v>5.590871252720525E-13</v>
      </c>
      <c r="E298" s="33">
        <f t="shared" si="8"/>
        <v>-5.590871252720525E-13</v>
      </c>
      <c r="F298" s="33">
        <f t="shared" si="9"/>
        <v>-1.2835043004459835E-10</v>
      </c>
    </row>
    <row r="299" spans="2:6" x14ac:dyDescent="0.2">
      <c r="B299" s="30">
        <v>296</v>
      </c>
      <c r="C299" s="33">
        <f>IF(B299&lt;=[0]!Loan_term,C298,0)</f>
        <v>0</v>
      </c>
      <c r="D299" s="33">
        <f>-[0]!Loan_interest_rate/12*F298</f>
        <v>5.6153313144511771E-13</v>
      </c>
      <c r="E299" s="33">
        <f t="shared" si="8"/>
        <v>-5.6153313144511771E-13</v>
      </c>
      <c r="F299" s="33">
        <f t="shared" si="9"/>
        <v>-1.2891196317604347E-10</v>
      </c>
    </row>
    <row r="300" spans="2:6" x14ac:dyDescent="0.2">
      <c r="B300" s="30">
        <v>297</v>
      </c>
      <c r="C300" s="33">
        <f>IF(B300&lt;=[0]!Loan_term,C299,0)</f>
        <v>0</v>
      </c>
      <c r="D300" s="33">
        <f>-[0]!Loan_interest_rate/12*F299</f>
        <v>5.6398983889519016E-13</v>
      </c>
      <c r="E300" s="33">
        <f t="shared" si="8"/>
        <v>-5.6398983889519016E-13</v>
      </c>
      <c r="F300" s="33">
        <f t="shared" si="9"/>
        <v>-1.2947595301493866E-10</v>
      </c>
    </row>
    <row r="301" spans="2:6" x14ac:dyDescent="0.2">
      <c r="B301" s="30">
        <v>298</v>
      </c>
      <c r="C301" s="33">
        <f>IF(B301&lt;=[0]!Loan_term,C300,0)</f>
        <v>0</v>
      </c>
      <c r="D301" s="33">
        <f>-[0]!Loan_interest_rate/12*F300</f>
        <v>5.6645729444035658E-13</v>
      </c>
      <c r="E301" s="33">
        <f t="shared" si="8"/>
        <v>-5.6645729444035658E-13</v>
      </c>
      <c r="F301" s="33">
        <f t="shared" si="9"/>
        <v>-1.3004241030937902E-10</v>
      </c>
    </row>
    <row r="302" spans="2:6" x14ac:dyDescent="0.2">
      <c r="B302" s="30">
        <v>299</v>
      </c>
      <c r="C302" s="33">
        <f>IF(B302&lt;=[0]!Loan_term,C301,0)</f>
        <v>0</v>
      </c>
      <c r="D302" s="33">
        <f>-[0]!Loan_interest_rate/12*F301</f>
        <v>5.689355451035332E-13</v>
      </c>
      <c r="E302" s="33">
        <f t="shared" si="8"/>
        <v>-5.689355451035332E-13</v>
      </c>
      <c r="F302" s="33">
        <f t="shared" si="9"/>
        <v>-1.3061134585448256E-10</v>
      </c>
    </row>
    <row r="303" spans="2:6" x14ac:dyDescent="0.2">
      <c r="B303" s="30">
        <v>300</v>
      </c>
      <c r="C303" s="33">
        <f>IF(B303&lt;=[0]!Loan_term,C302,0)</f>
        <v>0</v>
      </c>
      <c r="D303" s="33">
        <f>-[0]!Loan_interest_rate/12*F302</f>
        <v>5.7142463811336114E-13</v>
      </c>
      <c r="E303" s="33">
        <f t="shared" si="8"/>
        <v>-5.7142463811336114E-13</v>
      </c>
      <c r="F303" s="33">
        <f t="shared" si="9"/>
        <v>-1.3118277049259592E-10</v>
      </c>
    </row>
    <row r="304" spans="2:6" x14ac:dyDescent="0.2">
      <c r="B304" s="30">
        <v>301</v>
      </c>
      <c r="C304" s="33">
        <f>IF(B304&lt;=[0]!Loan_term,C303,0)</f>
        <v>0</v>
      </c>
      <c r="D304" s="33">
        <f>-[0]!Loan_interest_rate/12*F303</f>
        <v>5.7392462090510709E-13</v>
      </c>
      <c r="E304" s="33">
        <f t="shared" si="8"/>
        <v>-5.7392462090510709E-13</v>
      </c>
      <c r="F304" s="33">
        <f t="shared" si="9"/>
        <v>-1.3175669511350102E-10</v>
      </c>
    </row>
    <row r="305" spans="2:6" x14ac:dyDescent="0.2">
      <c r="B305" s="30">
        <v>302</v>
      </c>
      <c r="C305" s="33">
        <f>IF(B305&lt;=[0]!Loan_term,C304,0)</f>
        <v>0</v>
      </c>
      <c r="D305" s="33">
        <f>-[0]!Loan_interest_rate/12*F304</f>
        <v>5.7643554112156693E-13</v>
      </c>
      <c r="E305" s="33">
        <f t="shared" si="8"/>
        <v>-5.7643554112156693E-13</v>
      </c>
      <c r="F305" s="33">
        <f t="shared" si="9"/>
        <v>-1.323331306546226E-10</v>
      </c>
    </row>
    <row r="306" spans="2:6" x14ac:dyDescent="0.2">
      <c r="B306" s="30">
        <v>303</v>
      </c>
      <c r="C306" s="33">
        <f>IF(B306&lt;=[0]!Loan_term,C305,0)</f>
        <v>0</v>
      </c>
      <c r="D306" s="33">
        <f>-[0]!Loan_interest_rate/12*F305</f>
        <v>5.7895744661397386E-13</v>
      </c>
      <c r="E306" s="33">
        <f t="shared" si="8"/>
        <v>-5.7895744661397386E-13</v>
      </c>
      <c r="F306" s="33">
        <f t="shared" si="9"/>
        <v>-1.3291208810123657E-10</v>
      </c>
    </row>
    <row r="307" spans="2:6" x14ac:dyDescent="0.2">
      <c r="B307" s="30">
        <v>304</v>
      </c>
      <c r="C307" s="33">
        <f>IF(B307&lt;=[0]!Loan_term,C306,0)</f>
        <v>0</v>
      </c>
      <c r="D307" s="33">
        <f>-[0]!Loan_interest_rate/12*F306</f>
        <v>5.8149038544290996E-13</v>
      </c>
      <c r="E307" s="33">
        <f t="shared" si="8"/>
        <v>-5.8149038544290996E-13</v>
      </c>
      <c r="F307" s="33">
        <f t="shared" si="9"/>
        <v>-1.3349357848667947E-10</v>
      </c>
    </row>
    <row r="308" spans="2:6" x14ac:dyDescent="0.2">
      <c r="B308" s="30">
        <v>305</v>
      </c>
      <c r="C308" s="33">
        <f>IF(B308&lt;=[0]!Loan_term,C307,0)</f>
        <v>0</v>
      </c>
      <c r="D308" s="33">
        <f>-[0]!Loan_interest_rate/12*F307</f>
        <v>5.8403440587922266E-13</v>
      </c>
      <c r="E308" s="33">
        <f t="shared" si="8"/>
        <v>-5.8403440587922266E-13</v>
      </c>
      <c r="F308" s="33">
        <f t="shared" si="9"/>
        <v>-1.340776128925587E-10</v>
      </c>
    </row>
    <row r="309" spans="2:6" x14ac:dyDescent="0.2">
      <c r="B309" s="30">
        <v>306</v>
      </c>
      <c r="C309" s="33">
        <f>IF(B309&lt;=[0]!Loan_term,C308,0)</f>
        <v>0</v>
      </c>
      <c r="D309" s="33">
        <f>-[0]!Loan_interest_rate/12*F308</f>
        <v>5.8658955640494427E-13</v>
      </c>
      <c r="E309" s="33">
        <f t="shared" si="8"/>
        <v>-5.8658955640494427E-13</v>
      </c>
      <c r="F309" s="33">
        <f t="shared" si="9"/>
        <v>-1.3466420244896364E-10</v>
      </c>
    </row>
    <row r="310" spans="2:6" x14ac:dyDescent="0.2">
      <c r="B310" s="30">
        <v>307</v>
      </c>
      <c r="C310" s="33">
        <f>IF(B310&lt;=[0]!Loan_term,C309,0)</f>
        <v>0</v>
      </c>
      <c r="D310" s="33">
        <f>-[0]!Loan_interest_rate/12*F309</f>
        <v>5.8915588571421585E-13</v>
      </c>
      <c r="E310" s="33">
        <f t="shared" si="8"/>
        <v>-5.8915588571421585E-13</v>
      </c>
      <c r="F310" s="33">
        <f t="shared" si="9"/>
        <v>-1.3525335833467786E-10</v>
      </c>
    </row>
    <row r="311" spans="2:6" x14ac:dyDescent="0.2">
      <c r="B311" s="30">
        <v>308</v>
      </c>
      <c r="C311" s="33">
        <f>IF(B311&lt;=[0]!Loan_term,C310,0)</f>
        <v>0</v>
      </c>
      <c r="D311" s="33">
        <f>-[0]!Loan_interest_rate/12*F310</f>
        <v>5.917334427142156E-13</v>
      </c>
      <c r="E311" s="33">
        <f t="shared" si="8"/>
        <v>-5.917334427142156E-13</v>
      </c>
      <c r="F311" s="33">
        <f t="shared" si="9"/>
        <v>-1.3584509177739206E-10</v>
      </c>
    </row>
    <row r="312" spans="2:6" x14ac:dyDescent="0.2">
      <c r="B312" s="30">
        <v>309</v>
      </c>
      <c r="C312" s="33">
        <f>IF(B312&lt;=[0]!Loan_term,C311,0)</f>
        <v>0</v>
      </c>
      <c r="D312" s="33">
        <f>-[0]!Loan_interest_rate/12*F311</f>
        <v>5.9432227652609021E-13</v>
      </c>
      <c r="E312" s="33">
        <f t="shared" si="8"/>
        <v>-5.9432227652609021E-13</v>
      </c>
      <c r="F312" s="33">
        <f t="shared" si="9"/>
        <v>-1.3643941405391815E-10</v>
      </c>
    </row>
    <row r="313" spans="2:6" x14ac:dyDescent="0.2">
      <c r="B313" s="30">
        <v>310</v>
      </c>
      <c r="C313" s="33">
        <f>IF(B313&lt;=[0]!Loan_term,C312,0)</f>
        <v>0</v>
      </c>
      <c r="D313" s="33">
        <f>-[0]!Loan_interest_rate/12*F312</f>
        <v>5.9692243648589186E-13</v>
      </c>
      <c r="E313" s="33">
        <f t="shared" si="8"/>
        <v>-5.9692243648589186E-13</v>
      </c>
      <c r="F313" s="33">
        <f t="shared" si="9"/>
        <v>-1.3703633649040403E-10</v>
      </c>
    </row>
    <row r="314" spans="2:6" x14ac:dyDescent="0.2">
      <c r="B314" s="30">
        <v>311</v>
      </c>
      <c r="C314" s="33">
        <f>IF(B314&lt;=[0]!Loan_term,C313,0)</f>
        <v>0</v>
      </c>
      <c r="D314" s="33">
        <f>-[0]!Loan_interest_rate/12*F313</f>
        <v>5.9953397214551759E-13</v>
      </c>
      <c r="E314" s="33">
        <f t="shared" si="8"/>
        <v>-5.9953397214551759E-13</v>
      </c>
      <c r="F314" s="33">
        <f t="shared" si="9"/>
        <v>-1.3763587046254956E-10</v>
      </c>
    </row>
    <row r="315" spans="2:6" x14ac:dyDescent="0.2">
      <c r="B315" s="30">
        <v>312</v>
      </c>
      <c r="C315" s="33">
        <f>IF(B315&lt;=[0]!Loan_term,C314,0)</f>
        <v>0</v>
      </c>
      <c r="D315" s="33">
        <f>-[0]!Loan_interest_rate/12*F314</f>
        <v>6.0215693327365423E-13</v>
      </c>
      <c r="E315" s="33">
        <f t="shared" si="8"/>
        <v>-6.0215693327365423E-13</v>
      </c>
      <c r="F315" s="33">
        <f t="shared" si="9"/>
        <v>-1.382380273958232E-10</v>
      </c>
    </row>
    <row r="316" spans="2:6" x14ac:dyDescent="0.2">
      <c r="B316" s="30">
        <v>313</v>
      </c>
      <c r="C316" s="33">
        <f>IF(B316&lt;=[0]!Loan_term,C315,0)</f>
        <v>0</v>
      </c>
      <c r="D316" s="33">
        <f>-[0]!Loan_interest_rate/12*F315</f>
        <v>6.0479136985672644E-13</v>
      </c>
      <c r="E316" s="33">
        <f t="shared" si="8"/>
        <v>-6.0479136985672644E-13</v>
      </c>
      <c r="F316" s="33">
        <f t="shared" si="9"/>
        <v>-1.3884281876567993E-10</v>
      </c>
    </row>
    <row r="317" spans="2:6" x14ac:dyDescent="0.2">
      <c r="B317" s="30">
        <v>314</v>
      </c>
      <c r="C317" s="33">
        <f>IF(B317&lt;=[0]!Loan_term,C316,0)</f>
        <v>0</v>
      </c>
      <c r="D317" s="33">
        <f>-[0]!Loan_interest_rate/12*F316</f>
        <v>6.0743733209984968E-13</v>
      </c>
      <c r="E317" s="33">
        <f t="shared" si="8"/>
        <v>-6.0743733209984968E-13</v>
      </c>
      <c r="F317" s="33">
        <f t="shared" si="9"/>
        <v>-1.3945025609777979E-10</v>
      </c>
    </row>
    <row r="318" spans="2:6" x14ac:dyDescent="0.2">
      <c r="B318" s="30">
        <v>315</v>
      </c>
      <c r="C318" s="33">
        <f>IF(B318&lt;=[0]!Loan_term,C317,0)</f>
        <v>0</v>
      </c>
      <c r="D318" s="33">
        <f>-[0]!Loan_interest_rate/12*F317</f>
        <v>6.1009487042778649E-13</v>
      </c>
      <c r="E318" s="33">
        <f t="shared" si="8"/>
        <v>-6.1009487042778649E-13</v>
      </c>
      <c r="F318" s="33">
        <f t="shared" si="9"/>
        <v>-1.4006035096820758E-10</v>
      </c>
    </row>
    <row r="319" spans="2:6" x14ac:dyDescent="0.2">
      <c r="B319" s="30">
        <v>316</v>
      </c>
      <c r="C319" s="33">
        <f>IF(B319&lt;=[0]!Loan_term,C318,0)</f>
        <v>0</v>
      </c>
      <c r="D319" s="33">
        <f>-[0]!Loan_interest_rate/12*F318</f>
        <v>6.1276403548590812E-13</v>
      </c>
      <c r="E319" s="33">
        <f t="shared" si="8"/>
        <v>-6.1276403548590812E-13</v>
      </c>
      <c r="F319" s="33">
        <f t="shared" si="9"/>
        <v>-1.4067311500369348E-10</v>
      </c>
    </row>
    <row r="320" spans="2:6" x14ac:dyDescent="0.2">
      <c r="B320" s="30">
        <v>317</v>
      </c>
      <c r="C320" s="33">
        <f>IF(B320&lt;=[0]!Loan_term,C319,0)</f>
        <v>0</v>
      </c>
      <c r="D320" s="33">
        <f>-[0]!Loan_interest_rate/12*F319</f>
        <v>6.1544487814115894E-13</v>
      </c>
      <c r="E320" s="33">
        <f t="shared" si="8"/>
        <v>-6.1544487814115894E-13</v>
      </c>
      <c r="F320" s="33">
        <f t="shared" si="9"/>
        <v>-1.4128855988183465E-10</v>
      </c>
    </row>
    <row r="321" spans="2:6" x14ac:dyDescent="0.2">
      <c r="B321" s="30">
        <v>318</v>
      </c>
      <c r="C321" s="33">
        <f>IF(B321&lt;=[0]!Loan_term,C320,0)</f>
        <v>0</v>
      </c>
      <c r="D321" s="33">
        <f>-[0]!Loan_interest_rate/12*F320</f>
        <v>6.1813744948302653E-13</v>
      </c>
      <c r="E321" s="33">
        <f t="shared" si="8"/>
        <v>-6.1813744948302653E-13</v>
      </c>
      <c r="F321" s="33">
        <f t="shared" si="9"/>
        <v>-1.4190669733131766E-10</v>
      </c>
    </row>
    <row r="322" spans="2:6" x14ac:dyDescent="0.2">
      <c r="B322" s="30">
        <v>319</v>
      </c>
      <c r="C322" s="33">
        <f>IF(B322&lt;=[0]!Loan_term,C321,0)</f>
        <v>0</v>
      </c>
      <c r="D322" s="33">
        <f>-[0]!Loan_interest_rate/12*F321</f>
        <v>6.2084180082451473E-13</v>
      </c>
      <c r="E322" s="33">
        <f t="shared" si="8"/>
        <v>-6.2084180082451473E-13</v>
      </c>
      <c r="F322" s="33">
        <f t="shared" si="9"/>
        <v>-1.4252753913214219E-10</v>
      </c>
    </row>
    <row r="323" spans="2:6" x14ac:dyDescent="0.2">
      <c r="B323" s="30">
        <v>320</v>
      </c>
      <c r="C323" s="33">
        <f>IF(B323&lt;=[0]!Loan_term,C322,0)</f>
        <v>0</v>
      </c>
      <c r="D323" s="33">
        <f>-[0]!Loan_interest_rate/12*F322</f>
        <v>6.2355798370312201E-13</v>
      </c>
      <c r="E323" s="33">
        <f t="shared" si="8"/>
        <v>-6.2355798370312201E-13</v>
      </c>
      <c r="F323" s="33">
        <f t="shared" si="9"/>
        <v>-1.431510971158453E-10</v>
      </c>
    </row>
    <row r="324" spans="2:6" x14ac:dyDescent="0.2">
      <c r="B324" s="30">
        <v>321</v>
      </c>
      <c r="C324" s="33">
        <f>IF(B324&lt;=[0]!Loan_term,C323,0)</f>
        <v>0</v>
      </c>
      <c r="D324" s="33">
        <f>-[0]!Loan_interest_rate/12*F323</f>
        <v>6.2628604988182313E-13</v>
      </c>
      <c r="E324" s="33">
        <f t="shared" si="8"/>
        <v>-6.2628604988182313E-13</v>
      </c>
      <c r="F324" s="33">
        <f t="shared" si="9"/>
        <v>-1.4377738316572712E-10</v>
      </c>
    </row>
    <row r="325" spans="2:6" x14ac:dyDescent="0.2">
      <c r="B325" s="30">
        <v>322</v>
      </c>
      <c r="C325" s="33">
        <f>IF(B325&lt;=[0]!Loan_term,C324,0)</f>
        <v>0</v>
      </c>
      <c r="D325" s="33">
        <f>-[0]!Loan_interest_rate/12*F324</f>
        <v>6.2902605135005614E-13</v>
      </c>
      <c r="E325" s="33">
        <f t="shared" si="8"/>
        <v>-6.2902605135005614E-13</v>
      </c>
      <c r="F325" s="33">
        <f t="shared" si="9"/>
        <v>-1.4440640921707717E-10</v>
      </c>
    </row>
    <row r="326" spans="2:6" x14ac:dyDescent="0.2">
      <c r="B326" s="30">
        <v>323</v>
      </c>
      <c r="C326" s="33">
        <f>IF(B326&lt;=[0]!Loan_term,C325,0)</f>
        <v>0</v>
      </c>
      <c r="D326" s="33">
        <f>-[0]!Loan_interest_rate/12*F325</f>
        <v>6.3177804032471258E-13</v>
      </c>
      <c r="E326" s="33">
        <f t="shared" si="8"/>
        <v>-6.3177804032471258E-13</v>
      </c>
      <c r="F326" s="33">
        <f t="shared" si="9"/>
        <v>-1.4503818725740187E-10</v>
      </c>
    </row>
    <row r="327" spans="2:6" x14ac:dyDescent="0.2">
      <c r="B327" s="30">
        <v>324</v>
      </c>
      <c r="C327" s="33">
        <f>IF(B327&lt;=[0]!Loan_term,C326,0)</f>
        <v>0</v>
      </c>
      <c r="D327" s="33">
        <f>-[0]!Loan_interest_rate/12*F326</f>
        <v>6.3454206925113314E-13</v>
      </c>
      <c r="E327" s="33">
        <f t="shared" ref="E327:E363" si="10">+C327-D327</f>
        <v>-6.3454206925113314E-13</v>
      </c>
      <c r="F327" s="33">
        <f t="shared" ref="F327:F363" si="11">+F326+E327</f>
        <v>-1.45672729326653E-10</v>
      </c>
    </row>
    <row r="328" spans="2:6" x14ac:dyDescent="0.2">
      <c r="B328" s="30">
        <v>325</v>
      </c>
      <c r="C328" s="33">
        <f>IF(B328&lt;=[0]!Loan_term,C327,0)</f>
        <v>0</v>
      </c>
      <c r="D328" s="33">
        <f>-[0]!Loan_interest_rate/12*F327</f>
        <v>6.3731819080410684E-13</v>
      </c>
      <c r="E328" s="33">
        <f t="shared" si="10"/>
        <v>-6.3731819080410684E-13</v>
      </c>
      <c r="F328" s="33">
        <f t="shared" si="11"/>
        <v>-1.4631004751745709E-10</v>
      </c>
    </row>
    <row r="329" spans="2:6" x14ac:dyDescent="0.2">
      <c r="B329" s="30">
        <v>326</v>
      </c>
      <c r="C329" s="33">
        <f>IF(B329&lt;=[0]!Loan_term,C328,0)</f>
        <v>0</v>
      </c>
      <c r="D329" s="33">
        <f>-[0]!Loan_interest_rate/12*F328</f>
        <v>6.4010645788887467E-13</v>
      </c>
      <c r="E329" s="33">
        <f t="shared" si="10"/>
        <v>-6.4010645788887467E-13</v>
      </c>
      <c r="F329" s="33">
        <f t="shared" si="11"/>
        <v>-1.4695015397534598E-10</v>
      </c>
    </row>
    <row r="330" spans="2:6" x14ac:dyDescent="0.2">
      <c r="B330" s="30">
        <v>327</v>
      </c>
      <c r="C330" s="33">
        <f>IF(B330&lt;=[0]!Loan_term,C329,0)</f>
        <v>0</v>
      </c>
      <c r="D330" s="33">
        <f>-[0]!Loan_interest_rate/12*F329</f>
        <v>6.4290692364213857E-13</v>
      </c>
      <c r="E330" s="33">
        <f t="shared" si="10"/>
        <v>-6.4290692364213857E-13</v>
      </c>
      <c r="F330" s="33">
        <f t="shared" si="11"/>
        <v>-1.4759306089898812E-10</v>
      </c>
    </row>
    <row r="331" spans="2:6" x14ac:dyDescent="0.2">
      <c r="B331" s="30">
        <v>328</v>
      </c>
      <c r="C331" s="33">
        <f>IF(B331&lt;=[0]!Loan_term,C330,0)</f>
        <v>0</v>
      </c>
      <c r="D331" s="33">
        <f>-[0]!Loan_interest_rate/12*F330</f>
        <v>6.4571964143307296E-13</v>
      </c>
      <c r="E331" s="33">
        <f t="shared" si="10"/>
        <v>-6.4571964143307296E-13</v>
      </c>
      <c r="F331" s="33">
        <f t="shared" si="11"/>
        <v>-1.482387805404212E-10</v>
      </c>
    </row>
    <row r="332" spans="2:6" x14ac:dyDescent="0.2">
      <c r="B332" s="30">
        <v>329</v>
      </c>
      <c r="C332" s="33">
        <f>IF(B332&lt;=[0]!Loan_term,C331,0)</f>
        <v>0</v>
      </c>
      <c r="D332" s="33">
        <f>-[0]!Loan_interest_rate/12*F331</f>
        <v>6.4854466486434265E-13</v>
      </c>
      <c r="E332" s="33">
        <f t="shared" si="10"/>
        <v>-6.4854466486434265E-13</v>
      </c>
      <c r="F332" s="33">
        <f t="shared" si="11"/>
        <v>-1.4888732520528554E-10</v>
      </c>
    </row>
    <row r="333" spans="2:6" x14ac:dyDescent="0.2">
      <c r="B333" s="30">
        <v>330</v>
      </c>
      <c r="C333" s="33">
        <f>IF(B333&lt;=[0]!Loan_term,C332,0)</f>
        <v>0</v>
      </c>
      <c r="D333" s="33">
        <f>-[0]!Loan_interest_rate/12*F332</f>
        <v>6.5138204777312414E-13</v>
      </c>
      <c r="E333" s="33">
        <f t="shared" si="10"/>
        <v>-6.5138204777312414E-13</v>
      </c>
      <c r="F333" s="33">
        <f t="shared" si="11"/>
        <v>-1.4953870725305866E-10</v>
      </c>
    </row>
    <row r="334" spans="2:6" x14ac:dyDescent="0.2">
      <c r="B334" s="30">
        <v>331</v>
      </c>
      <c r="C334" s="33">
        <f>IF(B334&lt;=[0]!Loan_term,C333,0)</f>
        <v>0</v>
      </c>
      <c r="D334" s="33">
        <f>-[0]!Loan_interest_rate/12*F333</f>
        <v>6.5423184423213157E-13</v>
      </c>
      <c r="E334" s="33">
        <f t="shared" si="10"/>
        <v>-6.5423184423213157E-13</v>
      </c>
      <c r="F334" s="33">
        <f t="shared" si="11"/>
        <v>-1.5019293909729078E-10</v>
      </c>
    </row>
    <row r="335" spans="2:6" x14ac:dyDescent="0.2">
      <c r="B335" s="30">
        <v>332</v>
      </c>
      <c r="C335" s="33">
        <f>IF(B335&lt;=[0]!Loan_term,C334,0)</f>
        <v>0</v>
      </c>
      <c r="D335" s="33">
        <f>-[0]!Loan_interest_rate/12*F334</f>
        <v>6.570941085506471E-13</v>
      </c>
      <c r="E335" s="33">
        <f t="shared" si="10"/>
        <v>-6.570941085506471E-13</v>
      </c>
      <c r="F335" s="33">
        <f t="shared" si="11"/>
        <v>-1.5085003320584143E-10</v>
      </c>
    </row>
    <row r="336" spans="2:6" x14ac:dyDescent="0.2">
      <c r="B336" s="30">
        <v>333</v>
      </c>
      <c r="C336" s="33">
        <f>IF(B336&lt;=[0]!Loan_term,C335,0)</f>
        <v>0</v>
      </c>
      <c r="D336" s="33">
        <f>-[0]!Loan_interest_rate/12*F335</f>
        <v>6.5996889527555615E-13</v>
      </c>
      <c r="E336" s="33">
        <f t="shared" si="10"/>
        <v>-6.5996889527555615E-13</v>
      </c>
      <c r="F336" s="33">
        <f t="shared" si="11"/>
        <v>-1.5151000210111698E-10</v>
      </c>
    </row>
    <row r="337" spans="2:6" x14ac:dyDescent="0.2">
      <c r="B337" s="30">
        <v>334</v>
      </c>
      <c r="C337" s="33">
        <f>IF(B337&lt;=[0]!Loan_term,C336,0)</f>
        <v>0</v>
      </c>
      <c r="D337" s="33">
        <f>-[0]!Loan_interest_rate/12*F336</f>
        <v>6.6285625919238668E-13</v>
      </c>
      <c r="E337" s="33">
        <f t="shared" si="10"/>
        <v>-6.6285625919238668E-13</v>
      </c>
      <c r="F337" s="33">
        <f t="shared" si="11"/>
        <v>-1.5217285836030937E-10</v>
      </c>
    </row>
    <row r="338" spans="2:6" x14ac:dyDescent="0.2">
      <c r="B338" s="30">
        <v>335</v>
      </c>
      <c r="C338" s="33">
        <f>IF(B338&lt;=[0]!Loan_term,C337,0)</f>
        <v>0</v>
      </c>
      <c r="D338" s="33">
        <f>-[0]!Loan_interest_rate/12*F337</f>
        <v>6.6575625532635343E-13</v>
      </c>
      <c r="E338" s="33">
        <f t="shared" si="10"/>
        <v>-6.6575625532635343E-13</v>
      </c>
      <c r="F338" s="33">
        <f t="shared" si="11"/>
        <v>-1.5283861461563571E-10</v>
      </c>
    </row>
    <row r="339" spans="2:6" x14ac:dyDescent="0.2">
      <c r="B339" s="30">
        <v>336</v>
      </c>
      <c r="C339" s="33">
        <f>IF(B339&lt;=[0]!Loan_term,C338,0)</f>
        <v>0</v>
      </c>
      <c r="D339" s="33">
        <f>-[0]!Loan_interest_rate/12*F338</f>
        <v>6.6866893894340615E-13</v>
      </c>
      <c r="E339" s="33">
        <f t="shared" si="10"/>
        <v>-6.6866893894340615E-13</v>
      </c>
      <c r="F339" s="33">
        <f t="shared" si="11"/>
        <v>-1.5350728355457912E-10</v>
      </c>
    </row>
    <row r="340" spans="2:6" x14ac:dyDescent="0.2">
      <c r="B340" s="30">
        <v>337</v>
      </c>
      <c r="C340" s="33">
        <f>IF(B340&lt;=[0]!Loan_term,C339,0)</f>
        <v>0</v>
      </c>
      <c r="D340" s="33">
        <f>-[0]!Loan_interest_rate/12*F339</f>
        <v>6.7159436555128355E-13</v>
      </c>
      <c r="E340" s="33">
        <f t="shared" si="10"/>
        <v>-6.7159436555128355E-13</v>
      </c>
      <c r="F340" s="33">
        <f t="shared" si="11"/>
        <v>-1.541788779201304E-10</v>
      </c>
    </row>
    <row r="341" spans="2:6" x14ac:dyDescent="0.2">
      <c r="B341" s="30">
        <v>338</v>
      </c>
      <c r="C341" s="33">
        <f>IF(B341&lt;=[0]!Loan_term,C340,0)</f>
        <v>0</v>
      </c>
      <c r="D341" s="33">
        <f>-[0]!Loan_interest_rate/12*F340</f>
        <v>6.7453259090057043E-13</v>
      </c>
      <c r="E341" s="33">
        <f t="shared" si="10"/>
        <v>-6.7453259090057043E-13</v>
      </c>
      <c r="F341" s="33">
        <f t="shared" si="11"/>
        <v>-1.5485341051103097E-10</v>
      </c>
    </row>
    <row r="342" spans="2:6" x14ac:dyDescent="0.2">
      <c r="B342" s="30">
        <v>339</v>
      </c>
      <c r="C342" s="33">
        <f>IF(B342&lt;=[0]!Loan_term,C341,0)</f>
        <v>0</v>
      </c>
      <c r="D342" s="33">
        <f>-[0]!Loan_interest_rate/12*F341</f>
        <v>6.774836709857604E-13</v>
      </c>
      <c r="E342" s="33">
        <f t="shared" si="10"/>
        <v>-6.774836709857604E-13</v>
      </c>
      <c r="F342" s="33">
        <f t="shared" si="11"/>
        <v>-1.5553089418201674E-10</v>
      </c>
    </row>
    <row r="343" spans="2:6" x14ac:dyDescent="0.2">
      <c r="B343" s="30">
        <v>340</v>
      </c>
      <c r="C343" s="33">
        <f>IF(B343&lt;=[0]!Loan_term,C342,0)</f>
        <v>0</v>
      </c>
      <c r="D343" s="33">
        <f>-[0]!Loan_interest_rate/12*F342</f>
        <v>6.804476620463232E-13</v>
      </c>
      <c r="E343" s="33">
        <f t="shared" si="10"/>
        <v>-6.804476620463232E-13</v>
      </c>
      <c r="F343" s="33">
        <f t="shared" si="11"/>
        <v>-1.5621134184406307E-10</v>
      </c>
    </row>
    <row r="344" spans="2:6" x14ac:dyDescent="0.2">
      <c r="B344" s="30">
        <v>341</v>
      </c>
      <c r="C344" s="33">
        <f>IF(B344&lt;=[0]!Loan_term,C343,0)</f>
        <v>0</v>
      </c>
      <c r="D344" s="33">
        <f>-[0]!Loan_interest_rate/12*F343</f>
        <v>6.8342462056777592E-13</v>
      </c>
      <c r="E344" s="33">
        <f t="shared" si="10"/>
        <v>-6.8342462056777592E-13</v>
      </c>
      <c r="F344" s="33">
        <f t="shared" si="11"/>
        <v>-1.5689476646463085E-10</v>
      </c>
    </row>
    <row r="345" spans="2:6" x14ac:dyDescent="0.2">
      <c r="B345" s="30">
        <v>342</v>
      </c>
      <c r="C345" s="33">
        <f>IF(B345&lt;=[0]!Loan_term,C344,0)</f>
        <v>0</v>
      </c>
      <c r="D345" s="33">
        <f>-[0]!Loan_interest_rate/12*F344</f>
        <v>6.8641460328275989E-13</v>
      </c>
      <c r="E345" s="33">
        <f t="shared" si="10"/>
        <v>-6.8641460328275989E-13</v>
      </c>
      <c r="F345" s="33">
        <f t="shared" si="11"/>
        <v>-1.5758118106791361E-10</v>
      </c>
    </row>
    <row r="346" spans="2:6" x14ac:dyDescent="0.2">
      <c r="B346" s="30">
        <v>343</v>
      </c>
      <c r="C346" s="33">
        <f>IF(B346&lt;=[0]!Loan_term,C345,0)</f>
        <v>0</v>
      </c>
      <c r="D346" s="33">
        <f>-[0]!Loan_interest_rate/12*F345</f>
        <v>6.8941766717212195E-13</v>
      </c>
      <c r="E346" s="33">
        <f t="shared" si="10"/>
        <v>-6.8941766717212195E-13</v>
      </c>
      <c r="F346" s="33">
        <f t="shared" si="11"/>
        <v>-1.5827059873508574E-10</v>
      </c>
    </row>
    <row r="347" spans="2:6" x14ac:dyDescent="0.2">
      <c r="B347" s="30">
        <v>344</v>
      </c>
      <c r="C347" s="33">
        <f>IF(B347&lt;=[0]!Loan_term,C346,0)</f>
        <v>0</v>
      </c>
      <c r="D347" s="33">
        <f>-[0]!Loan_interest_rate/12*F346</f>
        <v>6.9243386946600007E-13</v>
      </c>
      <c r="E347" s="33">
        <f t="shared" si="10"/>
        <v>-6.9243386946600007E-13</v>
      </c>
      <c r="F347" s="33">
        <f t="shared" si="11"/>
        <v>-1.5896303260455175E-10</v>
      </c>
    </row>
    <row r="348" spans="2:6" x14ac:dyDescent="0.2">
      <c r="B348" s="30">
        <v>345</v>
      </c>
      <c r="C348" s="33">
        <f>IF(B348&lt;=[0]!Loan_term,C347,0)</f>
        <v>0</v>
      </c>
      <c r="D348" s="33">
        <f>-[0]!Loan_interest_rate/12*F347</f>
        <v>6.9546326764491388E-13</v>
      </c>
      <c r="E348" s="33">
        <f t="shared" si="10"/>
        <v>-6.9546326764491388E-13</v>
      </c>
      <c r="F348" s="33">
        <f t="shared" si="11"/>
        <v>-1.5965849587219667E-10</v>
      </c>
    </row>
    <row r="349" spans="2:6" x14ac:dyDescent="0.2">
      <c r="B349" s="30">
        <v>346</v>
      </c>
      <c r="C349" s="33">
        <f>IF(B349&lt;=[0]!Loan_term,C348,0)</f>
        <v>0</v>
      </c>
      <c r="D349" s="33">
        <f>-[0]!Loan_interest_rate/12*F348</f>
        <v>6.9850591944086039E-13</v>
      </c>
      <c r="E349" s="33">
        <f t="shared" si="10"/>
        <v>-6.9850591944086039E-13</v>
      </c>
      <c r="F349" s="33">
        <f t="shared" si="11"/>
        <v>-1.6035700179163754E-10</v>
      </c>
    </row>
    <row r="350" spans="2:6" x14ac:dyDescent="0.2">
      <c r="B350" s="30">
        <v>347</v>
      </c>
      <c r="C350" s="33">
        <f>IF(B350&lt;=[0]!Loan_term,C349,0)</f>
        <v>0</v>
      </c>
      <c r="D350" s="33">
        <f>-[0]!Loan_interest_rate/12*F349</f>
        <v>7.0156188283841414E-13</v>
      </c>
      <c r="E350" s="33">
        <f t="shared" si="10"/>
        <v>-7.0156188283841414E-13</v>
      </c>
      <c r="F350" s="33">
        <f t="shared" si="11"/>
        <v>-1.6105856367447595E-10</v>
      </c>
    </row>
    <row r="351" spans="2:6" x14ac:dyDescent="0.2">
      <c r="B351" s="30">
        <v>348</v>
      </c>
      <c r="C351" s="33">
        <f>IF(B351&lt;=[0]!Loan_term,C350,0)</f>
        <v>0</v>
      </c>
      <c r="D351" s="33">
        <f>-[0]!Loan_interest_rate/12*F350</f>
        <v>7.0463121607583221E-13</v>
      </c>
      <c r="E351" s="33">
        <f t="shared" si="10"/>
        <v>-7.0463121607583221E-13</v>
      </c>
      <c r="F351" s="33">
        <f t="shared" si="11"/>
        <v>-1.6176319489055179E-10</v>
      </c>
    </row>
    <row r="352" spans="2:6" x14ac:dyDescent="0.2">
      <c r="B352" s="30">
        <v>349</v>
      </c>
      <c r="C352" s="33">
        <f>IF(B352&lt;=[0]!Loan_term,C351,0)</f>
        <v>0</v>
      </c>
      <c r="D352" s="33">
        <f>-[0]!Loan_interest_rate/12*F351</f>
        <v>7.07713977646164E-13</v>
      </c>
      <c r="E352" s="33">
        <f t="shared" si="10"/>
        <v>-7.07713977646164E-13</v>
      </c>
      <c r="F352" s="33">
        <f t="shared" si="11"/>
        <v>-1.6247090886819796E-10</v>
      </c>
    </row>
    <row r="353" spans="2:6" x14ac:dyDescent="0.2">
      <c r="B353" s="30">
        <v>350</v>
      </c>
      <c r="C353" s="33">
        <f>IF(B353&lt;=[0]!Loan_term,C352,0)</f>
        <v>0</v>
      </c>
      <c r="D353" s="33">
        <f>-[0]!Loan_interest_rate/12*F352</f>
        <v>7.10810226298366E-13</v>
      </c>
      <c r="E353" s="33">
        <f t="shared" si="10"/>
        <v>-7.10810226298366E-13</v>
      </c>
      <c r="F353" s="33">
        <f t="shared" si="11"/>
        <v>-1.6318171909449633E-10</v>
      </c>
    </row>
    <row r="354" spans="2:6" x14ac:dyDescent="0.2">
      <c r="B354" s="30">
        <v>351</v>
      </c>
      <c r="C354" s="33">
        <f>IF(B354&lt;=[0]!Loan_term,C353,0)</f>
        <v>0</v>
      </c>
      <c r="D354" s="33">
        <f>-[0]!Loan_interest_rate/12*F353</f>
        <v>7.1392002103842138E-13</v>
      </c>
      <c r="E354" s="33">
        <f t="shared" si="10"/>
        <v>-7.1392002103842138E-13</v>
      </c>
      <c r="F354" s="33">
        <f t="shared" si="11"/>
        <v>-1.6389563911553474E-10</v>
      </c>
    </row>
    <row r="355" spans="2:6" x14ac:dyDescent="0.2">
      <c r="B355" s="30">
        <v>352</v>
      </c>
      <c r="C355" s="33">
        <f>IF(B355&lt;=[0]!Loan_term,C354,0)</f>
        <v>0</v>
      </c>
      <c r="D355" s="33">
        <f>-[0]!Loan_interest_rate/12*F354</f>
        <v>7.1704342113046444E-13</v>
      </c>
      <c r="E355" s="33">
        <f t="shared" si="10"/>
        <v>-7.1704342113046444E-13</v>
      </c>
      <c r="F355" s="33">
        <f t="shared" si="11"/>
        <v>-1.6461268253666522E-10</v>
      </c>
    </row>
    <row r="356" spans="2:6" x14ac:dyDescent="0.2">
      <c r="B356" s="30">
        <v>353</v>
      </c>
      <c r="C356" s="33">
        <f>IF(B356&lt;=[0]!Loan_term,C355,0)</f>
        <v>0</v>
      </c>
      <c r="D356" s="33">
        <f>-[0]!Loan_interest_rate/12*F355</f>
        <v>7.2018048609791023E-13</v>
      </c>
      <c r="E356" s="33">
        <f t="shared" si="10"/>
        <v>-7.2018048609791023E-13</v>
      </c>
      <c r="F356" s="33">
        <f t="shared" si="11"/>
        <v>-1.6533286302276312E-10</v>
      </c>
    </row>
    <row r="357" spans="2:6" x14ac:dyDescent="0.2">
      <c r="B357" s="30">
        <v>354</v>
      </c>
      <c r="C357" s="33">
        <f>IF(B357&lt;=[0]!Loan_term,C356,0)</f>
        <v>0</v>
      </c>
      <c r="D357" s="33">
        <f>-[0]!Loan_interest_rate/12*F356</f>
        <v>7.2333127572458855E-13</v>
      </c>
      <c r="E357" s="33">
        <f t="shared" si="10"/>
        <v>-7.2333127572458855E-13</v>
      </c>
      <c r="F357" s="33">
        <f t="shared" si="11"/>
        <v>-1.6605619429848772E-10</v>
      </c>
    </row>
    <row r="358" spans="2:6" x14ac:dyDescent="0.2">
      <c r="B358" s="30">
        <v>355</v>
      </c>
      <c r="C358" s="33">
        <f>IF(B358&lt;=[0]!Loan_term,C357,0)</f>
        <v>0</v>
      </c>
      <c r="D358" s="33">
        <f>-[0]!Loan_interest_rate/12*F357</f>
        <v>7.2649585005588368E-13</v>
      </c>
      <c r="E358" s="33">
        <f t="shared" si="10"/>
        <v>-7.2649585005588368E-13</v>
      </c>
      <c r="F358" s="33">
        <f t="shared" si="11"/>
        <v>-1.667826901485436E-10</v>
      </c>
    </row>
    <row r="359" spans="2:6" x14ac:dyDescent="0.2">
      <c r="B359" s="30">
        <v>356</v>
      </c>
      <c r="C359" s="33">
        <f>IF(B359&lt;=[0]!Loan_term,C358,0)</f>
        <v>0</v>
      </c>
      <c r="D359" s="33">
        <f>-[0]!Loan_interest_rate/12*F358</f>
        <v>7.296742693998782E-13</v>
      </c>
      <c r="E359" s="33">
        <f t="shared" si="10"/>
        <v>-7.296742693998782E-13</v>
      </c>
      <c r="F359" s="33">
        <f t="shared" si="11"/>
        <v>-1.6751236441794349E-10</v>
      </c>
    </row>
    <row r="360" spans="2:6" x14ac:dyDescent="0.2">
      <c r="B360" s="30">
        <v>357</v>
      </c>
      <c r="C360" s="33">
        <f>IF(B360&lt;=[0]!Loan_term,C359,0)</f>
        <v>0</v>
      </c>
      <c r="D360" s="33">
        <f>-[0]!Loan_interest_rate/12*F359</f>
        <v>7.3286659432850272E-13</v>
      </c>
      <c r="E360" s="33">
        <f t="shared" si="10"/>
        <v>-7.3286659432850272E-13</v>
      </c>
      <c r="F360" s="33">
        <f t="shared" si="11"/>
        <v>-1.6824523101227201E-10</v>
      </c>
    </row>
    <row r="361" spans="2:6" x14ac:dyDescent="0.2">
      <c r="B361" s="30">
        <v>358</v>
      </c>
      <c r="C361" s="33">
        <f>IF(B361&lt;=[0]!Loan_term,C360,0)</f>
        <v>0</v>
      </c>
      <c r="D361" s="33">
        <f>-[0]!Loan_interest_rate/12*F360</f>
        <v>7.3607288567868992E-13</v>
      </c>
      <c r="E361" s="33">
        <f t="shared" si="10"/>
        <v>-7.3607288567868992E-13</v>
      </c>
      <c r="F361" s="33">
        <f t="shared" si="11"/>
        <v>-1.689813038979507E-10</v>
      </c>
    </row>
    <row r="362" spans="2:6" x14ac:dyDescent="0.2">
      <c r="B362" s="30">
        <v>359</v>
      </c>
      <c r="C362" s="33">
        <f>IF(B362&lt;=[0]!Loan_term,C361,0)</f>
        <v>0</v>
      </c>
      <c r="D362" s="33">
        <f>-[0]!Loan_interest_rate/12*F361</f>
        <v>7.3929320455353426E-13</v>
      </c>
      <c r="E362" s="33">
        <f t="shared" si="10"/>
        <v>-7.3929320455353426E-13</v>
      </c>
      <c r="F362" s="33">
        <f t="shared" si="11"/>
        <v>-1.6972059710250423E-10</v>
      </c>
    </row>
    <row r="363" spans="2:6" x14ac:dyDescent="0.2">
      <c r="B363" s="31">
        <v>360</v>
      </c>
      <c r="C363" s="34">
        <f>IF(B363&lt;=[0]!Loan_term,C362,0)</f>
        <v>0</v>
      </c>
      <c r="D363" s="34">
        <f>-[0]!Loan_interest_rate/12*F362</f>
        <v>7.4252761232345591E-13</v>
      </c>
      <c r="E363" s="34">
        <f t="shared" si="10"/>
        <v>-7.4252761232345591E-13</v>
      </c>
      <c r="F363" s="34">
        <f t="shared" si="11"/>
        <v>-1.7046312471482769E-10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Analyzer</vt:lpstr>
      <vt:lpstr>Loan Amortization Schedule</vt:lpstr>
      <vt:lpstr>Sheet3</vt:lpstr>
      <vt:lpstr>Aftertax_discount_rate</vt:lpstr>
      <vt:lpstr>Cap_gain_rate</vt:lpstr>
      <vt:lpstr>Closing_costs</vt:lpstr>
      <vt:lpstr>Depreciable_basis</vt:lpstr>
      <vt:lpstr>Down_payment</vt:lpstr>
      <vt:lpstr>Exit_cap_rate</vt:lpstr>
      <vt:lpstr>Exit_selling_costs</vt:lpstr>
      <vt:lpstr>Inflation_rate</vt:lpstr>
      <vt:lpstr>Loan_amount</vt:lpstr>
      <vt:lpstr>Loan_fee</vt:lpstr>
      <vt:lpstr>Loan_interest_rate</vt:lpstr>
      <vt:lpstr>Loan_term</vt:lpstr>
      <vt:lpstr>Marginal_tax_rate</vt:lpstr>
      <vt:lpstr>NPV_discount_rate</vt:lpstr>
      <vt:lpstr>Pretax_discount_rate</vt:lpstr>
      <vt:lpstr>Purchase_price</vt:lpstr>
      <vt:lpstr>Vacancy_rate</vt:lpstr>
    </vt:vector>
  </TitlesOfParts>
  <Company>Stephen L. Nelson, CPA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Nelson</dc:creator>
  <cp:lastModifiedBy>Steve Nelson</cp:lastModifiedBy>
  <cp:lastPrinted>2005-06-26T16:22:17Z</cp:lastPrinted>
  <dcterms:created xsi:type="dcterms:W3CDTF">2005-06-26T13:59:09Z</dcterms:created>
  <dcterms:modified xsi:type="dcterms:W3CDTF">2015-10-26T23:01:52Z</dcterms:modified>
</cp:coreProperties>
</file>